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kapitulace stavby" sheetId="1" r:id="rId1"/>
    <sheet name="1 - IO 01 Vodovodní přípojka" sheetId="2" r:id="rId2"/>
    <sheet name="2 - IO 02 ATS" sheetId="3" r:id="rId3"/>
    <sheet name="3 - IO 03 Přípojka kanali..." sheetId="4" r:id="rId4"/>
    <sheet name="4 - IO 04 Přípojka NN pro..." sheetId="5" r:id="rId5"/>
    <sheet name="5 - Elektroinstalace, MaR..." sheetId="6" r:id="rId6"/>
    <sheet name="6 - Kácení dřevin" sheetId="7" r:id="rId7"/>
  </sheets>
  <definedNames>
    <definedName name="_xlnm.Print_Area" localSheetId="1">('1 - IO 01 Vodovodní přípojka'!$C$4:$Q$70,'1 - IO 01 Vodovodní přípojka'!$C$76:$Q$110,'1 - IO 01 Vodovodní přípojka'!$C$116:$Q$286)</definedName>
    <definedName name="_xlnm.Print_Area" localSheetId="2">('2 - IO 02 ATS'!$C$4:$Q$70,'2 - IO 02 ATS'!$C$76:$Q$115,'2 - IO 02 ATS'!$C$121:$Q$315)</definedName>
    <definedName name="_xlnm.Print_Area" localSheetId="3">('3 - IO 03 Přípojka kanali...'!$C$4:$Q$70,'3 - IO 03 Přípojka kanali...'!$C$76:$Q$107,'3 - IO 03 Přípojka kanali...'!$C$113:$Q$251)</definedName>
    <definedName name="_xlnm.Print_Area" localSheetId="4">('4 - IO 04 Přípojka NN pro...'!$C$4:$Q$70,'4 - IO 04 Přípojka NN pro...'!$C$76:$Q$96,'4 - IO 04 Přípojka NN pro...'!$C$102:$Q$122)</definedName>
    <definedName name="_xlnm.Print_Area" localSheetId="5">('5 - Elektroinstalace, MaR...'!$C$4:$Q$70,'5 - Elektroinstalace, MaR...'!$C$76:$Q$95,'5 - Elektroinstalace, MaR...'!$C$101:$Q$119)</definedName>
    <definedName name="_xlnm.Print_Area" localSheetId="6">('6 - Kácení dřevin'!$C$4:$Q$70,'6 - Kácení dřevin'!$C$76:$Q$94,'6 - Kácení dřevin'!$C$100:$Q$118)</definedName>
    <definedName name="_xlnm.Print_Area" localSheetId="0">('Rekapitulace stavby'!$C$4:$AP$70,'Rekapitulace stavby'!$C$76:$AP$97)</definedName>
    <definedName name="_xlnm.Print_Area" localSheetId="0">('Rekapitulace stavby'!$C$4:$AP$70,'Rekapitulace stavby'!$C$76:$AP$97)</definedName>
    <definedName name="_xlnm.Print_Area" localSheetId="1">('1 - IO 01 Vodovodní přípojka'!$C$4:$Q$70,'1 - IO 01 Vodovodní přípojka'!$C$76:$Q$110,'1 - IO 01 Vodovodní přípojka'!$C$116:$Q$286)</definedName>
    <definedName name="_xlnm.Print_Area" localSheetId="2">('2 - IO 02 ATS'!$C$4:$Q$70,'2 - IO 02 ATS'!$C$76:$Q$115,'2 - IO 02 ATS'!$C$121:$Q$315)</definedName>
    <definedName name="_xlnm.Print_Area" localSheetId="3">('3 - IO 03 Přípojka kanali...'!$C$4:$Q$70,'3 - IO 03 Přípojka kanali...'!$C$76:$Q$107,'3 - IO 03 Přípojka kanali...'!$C$113:$Q$251)</definedName>
    <definedName name="_xlnm.Print_Area" localSheetId="4">('4 - IO 04 Přípojka NN pro...'!$C$4:$Q$70,'4 - IO 04 Přípojka NN pro...'!$C$76:$Q$96,'4 - IO 04 Přípojka NN pro...'!$C$102:$Q$122)</definedName>
    <definedName name="_xlnm.Print_Area" localSheetId="5">('5 - Elektroinstalace, MaR...'!$C$4:$Q$70,'5 - Elektroinstalace, MaR...'!$C$76:$Q$95,'5 - Elektroinstalace, MaR...'!$C$101:$Q$119)</definedName>
    <definedName name="_xlnm.Print_Area" localSheetId="6">('6 - Kácení dřevin'!$C$4:$Q$70,'6 - Kácení dřevin'!$C$76:$Q$94,'6 - Kácení dřevin'!$C$100:$Q$118)</definedName>
  </definedNames>
  <calcPr fullCalcOnLoad="1"/>
</workbook>
</file>

<file path=xl/sharedStrings.xml><?xml version="1.0" encoding="utf-8"?>
<sst xmlns="http://schemas.openxmlformats.org/spreadsheetml/2006/main" count="6030" uniqueCount="1219">
  <si>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</si>
  <si>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</si>
  <si>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</si>
  <si>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</si>
  <si>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</si>
  <si>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</si>
  <si>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</si>
  <si>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</si>
  <si>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</si>
  <si>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</si>
  <si>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</si>
  <si>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</si>
  <si>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</si>
  <si>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</si>
  <si>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</si>
  <si>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</si>
  <si>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</si>
  <si>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K.Vary - Goethova vyhlídka - Přípojka vody a kanalizace</t>
  </si>
  <si>
    <t>JKSO:</t>
  </si>
  <si>
    <t>CC-CZ:</t>
  </si>
  <si>
    <t>Místo:</t>
  </si>
  <si>
    <t xml:space="preserve"> </t>
  </si>
  <si>
    <t>Datum:</t>
  </si>
  <si>
    <t>7. 6. 2017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</si>
  <si>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</si>
  <si>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</si>
  <si>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</si>
  <si>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</si>
  <si>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</si>
  <si>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</si>
  <si>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</si>
  <si>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</si>
  <si>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</si>
  <si>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</si>
  <si>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</si>
  <si>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</si>
  <si>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</si>
  <si>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</si>
  <si>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</si>
  <si>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</si>
  <si>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</si>
  <si>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</si>
  <si>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</si>
  <si>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</si>
  <si>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</si>
  <si>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</si>
  <si>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</si>
  <si>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</si>
  <si>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</si>
  <si>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</si>
  <si>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</si>
  <si>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</si>
  <si>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</si>
  <si>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</si>
  <si>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</si>
  <si>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</si>
  <si>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</si>
  <si>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</si>
  <si>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</si>
  <si>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</si>
  <si>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</si>
  <si>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</si>
  <si>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</si>
  <si>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</si>
  <si>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</si>
  <si>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</si>
  <si>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</si>
  <si>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</si>
  <si>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</si>
  <si>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1) Náklady z rozpočtů</t>
  </si>
  <si>
    <t>D</t>
  </si>
  <si>
    <t>0</t>
  </si>
  <si>
    <t>###NOIMPORT###</t>
  </si>
  <si>
    <t>IMPORT</t>
  </si>
  <si>
    <t>{e5dd2c44-5e8a-402e-8d1d-300e96a59ab0}</t>
  </si>
  <si>
    <t>{00000000-0000-0000-0000-000000000000}</t>
  </si>
  <si>
    <t>/</t>
  </si>
  <si>
    <t>1</t>
  </si>
  <si>
    <t>IO 01 Vodovodní přípojka</t>
  </si>
  <si>
    <t>{b4aff3a4-cf27-46d4-9d63-26a2679ce3b9}</t>
  </si>
  <si>
    <t>2</t>
  </si>
  <si>
    <t>IO 02 ATS</t>
  </si>
  <si>
    <t>{bd872151-e8c3-44fd-8b42-cae696b6d6cc}</t>
  </si>
  <si>
    <t>3</t>
  </si>
  <si>
    <t>IO 03 Přípojka kanalizace</t>
  </si>
  <si>
    <t>{dbd2f753-2a48-48ab-8671-949a514578b8}</t>
  </si>
  <si>
    <t>4</t>
  </si>
  <si>
    <t>IO 04 Přípojka NN pro ATS - rozpočet zpracován odděleně</t>
  </si>
  <si>
    <t>{786d80d2-c79e-4171-9fe5-ab959eb7833f}</t>
  </si>
  <si>
    <t>5</t>
  </si>
  <si>
    <t>Elektroinstalace, MaR - rozpočet zpracován odděleně</t>
  </si>
  <si>
    <t>{a4ed4611-882a-484b-8170-505fdd1f5b36}</t>
  </si>
  <si>
    <t>6</t>
  </si>
  <si>
    <t>Kácení dřevin</t>
  </si>
  <si>
    <t>{fc2ecfd6-9305-4024-8097-df7d056b2fa9}</t>
  </si>
  <si>
    <t>2) Ostatní náklady ze souhrnného listu</t>
  </si>
  <si>
    <t>Procent. zadání_x005F_x000d_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</si>
  <si>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</si>
  <si>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</si>
  <si>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</si>
  <si>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</si>
  <si>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</si>
  <si>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</si>
  <si>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</si>
  <si>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</si>
  <si>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</si>
  <si>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IO 01 Vodovodní přípojka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</si>
  <si>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</si>
  <si>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</si>
  <si>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</si>
  <si>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</si>
  <si>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</si>
  <si>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</si>
  <si>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</si>
  <si>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</si>
  <si>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</si>
  <si>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</si>
  <si>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</si>
  <si>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</si>
  <si>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</si>
  <si>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</si>
  <si>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</si>
  <si>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</si>
  <si>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</si>
  <si>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</si>
  <si>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</si>
  <si>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</si>
  <si>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23-M - Montáže potrubí</t>
  </si>
  <si>
    <t xml:space="preserve">    46-M - Zemní práce při extr.mont.pracích</t>
  </si>
  <si>
    <t>OST - Ostatní</t>
  </si>
  <si>
    <t>2) Ostatní náklady</t>
  </si>
  <si>
    <t>Zařízení staveniště</t>
  </si>
  <si>
    <t>VRN</t>
  </si>
  <si>
    <t>Územní vlivy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</si>
  <si>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</si>
  <si>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</si>
  <si>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</si>
  <si>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</si>
  <si>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</si>
  <si>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</si>
  <si>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</si>
  <si>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</si>
  <si>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</si>
  <si>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</si>
  <si>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</si>
  <si>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</si>
  <si>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</si>
  <si>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</si>
  <si>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ROZPOCET</t>
  </si>
  <si>
    <t>K</t>
  </si>
  <si>
    <t>113107223</t>
  </si>
  <si>
    <t>Odstranění podkladu pl přes 200 m2 z kameniva drceného tl 300 mm</t>
  </si>
  <si>
    <t>m2</t>
  </si>
  <si>
    <t>-818093092</t>
  </si>
  <si>
    <t>(0,9+0,3)*38,5</t>
  </si>
  <si>
    <t>VV</t>
  </si>
  <si>
    <t>113107242</t>
  </si>
  <si>
    <t>Odstranění podkladu pl přes 200 m2 živičných tl 100 mm</t>
  </si>
  <si>
    <t>-601065831</t>
  </si>
  <si>
    <t>115101201</t>
  </si>
  <si>
    <t>Čerpání vody na dopravní výšku do 10 m průměrný přítok do 500 l/min</t>
  </si>
  <si>
    <t>hod</t>
  </si>
  <si>
    <t>1894819833</t>
  </si>
  <si>
    <t>115101301</t>
  </si>
  <si>
    <t>Pohotovost čerpací soupravy pro dopravní výšku do 10 m přítok do 500 l/min</t>
  </si>
  <si>
    <t>den</t>
  </si>
  <si>
    <t>2108590600</t>
  </si>
  <si>
    <t>119001421</t>
  </si>
  <si>
    <t>Dočasné zajištění kabelů a kabelových tratí ze 3 volně ložených kabelů</t>
  </si>
  <si>
    <t>m</t>
  </si>
  <si>
    <t>437514366</t>
  </si>
  <si>
    <t>130001101</t>
  </si>
  <si>
    <t>Příplatek za ztížení vykopávky v blízkosti pozemního vedení</t>
  </si>
  <si>
    <t>m3</t>
  </si>
  <si>
    <t>-1612983147</t>
  </si>
  <si>
    <t>1,5*1,5*1</t>
  </si>
  <si>
    <t>7</t>
  </si>
  <si>
    <t>131101201</t>
  </si>
  <si>
    <t>Hloubení jam zapažených v hornině tř. 1 a 2 objemu do 100 m3</t>
  </si>
  <si>
    <t>-2002399189</t>
  </si>
  <si>
    <t>3,0*2,0*2,2</t>
  </si>
  <si>
    <t>13,2*0,2</t>
  </si>
  <si>
    <t>8</t>
  </si>
  <si>
    <t>131201201</t>
  </si>
  <si>
    <t>Hloubení jam zapažených v hornině tř. 3 objemu do 100 m3</t>
  </si>
  <si>
    <t>1484822782</t>
  </si>
  <si>
    <t>13,2*0,3</t>
  </si>
  <si>
    <t>9</t>
  </si>
  <si>
    <t>131201209</t>
  </si>
  <si>
    <t>Příplatek za lepivost u hloubení jam zapažených v hornině tř. 3</t>
  </si>
  <si>
    <t>2028711889</t>
  </si>
  <si>
    <t>10</t>
  </si>
  <si>
    <t>131301201</t>
  </si>
  <si>
    <t>Hloubení jam zapažených v hornině tř. 4 objemu do 100 m3</t>
  </si>
  <si>
    <t>547441516</t>
  </si>
  <si>
    <t>13,2*0,4</t>
  </si>
  <si>
    <t>11</t>
  </si>
  <si>
    <t>131301209</t>
  </si>
  <si>
    <t>Příplatek za lepivost u hloubení jam zapažených v hornině tř. 4</t>
  </si>
  <si>
    <t>-1933013395</t>
  </si>
  <si>
    <t>12</t>
  </si>
  <si>
    <t>131401201</t>
  </si>
  <si>
    <t>Hloubení jam zapažených v hornině tř. 5 objemu do 100 m3</t>
  </si>
  <si>
    <t>852286364</t>
  </si>
  <si>
    <t>13,2*0,1</t>
  </si>
  <si>
    <t>13</t>
  </si>
  <si>
    <t>132101202</t>
  </si>
  <si>
    <t>Hloubení rýh š do 2000 mm v hornině tř. 1 a 2 objemu do 1000 m3</t>
  </si>
  <si>
    <t>-1772819093</t>
  </si>
  <si>
    <t>"přívod do ATS" (1,20+1,20)*4,08+(1,20+1,40)*3,13+(1,40+1,40)*5,47+(1,40+1,20)*9,65+(1,20+1,20)*174,24</t>
  </si>
  <si>
    <t>"přívod do GV" (1,20+1,20)*271,51+(1,20+1,07)*1,56+(1,07+1,30)*13,1+(1,30+1,20)*18,18+(1,20+1,20)*2,25+(1,20+1,68)*6,19</t>
  </si>
  <si>
    <t>Mezisoučet</t>
  </si>
  <si>
    <t>1231,401*0,9*0,5</t>
  </si>
  <si>
    <t>"odpočet asfaltu" -0,4*0,9*38,5</t>
  </si>
  <si>
    <t>540,27*0,2</t>
  </si>
  <si>
    <t>14</t>
  </si>
  <si>
    <t>132201202</t>
  </si>
  <si>
    <t>Hloubení rýh š do 2000 mm v hornině tř. 3 objemu do 1000 m3</t>
  </si>
  <si>
    <t>1751600045</t>
  </si>
  <si>
    <t>540,27*0,3</t>
  </si>
  <si>
    <t>132201209</t>
  </si>
  <si>
    <t>Příplatek za lepivost k hloubení rýh š do 2000 mm v hornině tř. 3</t>
  </si>
  <si>
    <t>73291180</t>
  </si>
  <si>
    <t>16</t>
  </si>
  <si>
    <t>132301202</t>
  </si>
  <si>
    <t>Hloubení rýh š do 2000 mm v hornině tř. 4 objemu do 1000 m3</t>
  </si>
  <si>
    <t>-1682522723</t>
  </si>
  <si>
    <t>540,27*0,4</t>
  </si>
  <si>
    <t>17</t>
  </si>
  <si>
    <t>132301209</t>
  </si>
  <si>
    <t>Příplatek za lepivost k hloubení rýh š do 2000 mm v hornině tř. 4</t>
  </si>
  <si>
    <t>1134218766</t>
  </si>
  <si>
    <t>18</t>
  </si>
  <si>
    <t>132401201</t>
  </si>
  <si>
    <t>Hloubení rýh š do 2000 mm v hornině tř. 5</t>
  </si>
  <si>
    <t>60976925</t>
  </si>
  <si>
    <t>540,27*0,1</t>
  </si>
  <si>
    <t>19</t>
  </si>
  <si>
    <t>151301201</t>
  </si>
  <si>
    <t>Zřízení hnaného pažení stěn výkopu hl do 4 m</t>
  </si>
  <si>
    <t>1325893383</t>
  </si>
  <si>
    <t>(3,0+2,0)*2*2,2</t>
  </si>
  <si>
    <t>20</t>
  </si>
  <si>
    <t>151301211</t>
  </si>
  <si>
    <t>Odstranění pažení stěn hnaného hl do 4 m</t>
  </si>
  <si>
    <t>-1429833623</t>
  </si>
  <si>
    <t>151301301</t>
  </si>
  <si>
    <t>Zřízení rozepření stěn při pažení hnaném hl do 4 m</t>
  </si>
  <si>
    <t>170898035</t>
  </si>
  <si>
    <t>22</t>
  </si>
  <si>
    <t>151301311</t>
  </si>
  <si>
    <t>Odstranění rozepření stěn při pažení hnaném hl do 4 m</t>
  </si>
  <si>
    <t>1776227181</t>
  </si>
  <si>
    <t>23</t>
  </si>
  <si>
    <t>151101101</t>
  </si>
  <si>
    <t>Zřízení příložného pažení a rozepření stěn rýh hl do 2 m</t>
  </si>
  <si>
    <t>-905549949</t>
  </si>
  <si>
    <t>1231,401*0,5</t>
  </si>
  <si>
    <t>24</t>
  </si>
  <si>
    <t>151101111</t>
  </si>
  <si>
    <t>Odstranění příložného pažení a rozepření stěn rýh hl do 2 m</t>
  </si>
  <si>
    <t>-161761690</t>
  </si>
  <si>
    <t>25</t>
  </si>
  <si>
    <t>161101101</t>
  </si>
  <si>
    <t>Svislé přemístění výkopku z horniny tř. 1 až 4 hl výkopu do 2,5 m</t>
  </si>
  <si>
    <t>23833653</t>
  </si>
  <si>
    <t>2,64+3,96+5,28+108,054+162,081+216,108</t>
  </si>
  <si>
    <t>26</t>
  </si>
  <si>
    <t>161101151</t>
  </si>
  <si>
    <t>Svislé přemístění výkopku z horniny tř. 5 až 7 hl výkopu do 2,5 m</t>
  </si>
  <si>
    <t>-2102818228</t>
  </si>
  <si>
    <t>1,32+54,027</t>
  </si>
  <si>
    <t>27</t>
  </si>
  <si>
    <t>162301101</t>
  </si>
  <si>
    <t>Vodorovné přemístění do 500 m výkopku z horniny tř. 1 až 4</t>
  </si>
  <si>
    <t>-1771893096</t>
  </si>
  <si>
    <t>"přebytek" 498,123-337,557</t>
  </si>
  <si>
    <t>28</t>
  </si>
  <si>
    <t>162301151</t>
  </si>
  <si>
    <t>Vodorovné přemístění výkopku/sypaniny z hornin tř. 5 až 7 do 500 m</t>
  </si>
  <si>
    <t>-2135707107</t>
  </si>
  <si>
    <t>29</t>
  </si>
  <si>
    <t>174101101</t>
  </si>
  <si>
    <t>Zásyp jam, šachet rýh nebo kolem objektů sypaninou se zhutněním</t>
  </si>
  <si>
    <t>659057868</t>
  </si>
  <si>
    <t>"výkop celkem" 498,123+55,347</t>
  </si>
  <si>
    <t>-0,463*0,9*509,4</t>
  </si>
  <si>
    <t>"VŠ" -1,44*1,04*2,0</t>
  </si>
  <si>
    <t>"štěrkové lože"-0,3</t>
  </si>
  <si>
    <t>"podklad.beton" -0,351</t>
  </si>
  <si>
    <t>Součet</t>
  </si>
  <si>
    <t>30</t>
  </si>
  <si>
    <t>175101101</t>
  </si>
  <si>
    <t>Obsyp potrubí bez prohození sypaniny z hornin tř. 1 až 4 uloženým do 3 m od kraje výkopu</t>
  </si>
  <si>
    <t>-529398139</t>
  </si>
  <si>
    <t>0,363*0,9*509,4</t>
  </si>
  <si>
    <t>31</t>
  </si>
  <si>
    <t>M</t>
  </si>
  <si>
    <t>583313450</t>
  </si>
  <si>
    <t>kamenivo těžené drobné frakce 0-4</t>
  </si>
  <si>
    <t>t</t>
  </si>
  <si>
    <t>617563119</t>
  </si>
  <si>
    <t>166,421*1,01*1,1*1,89</t>
  </si>
  <si>
    <t>32</t>
  </si>
  <si>
    <t>181006124</t>
  </si>
  <si>
    <t>Rozprostření zemin tl vrstvy do 0,3 m schopných zúrodnění ve sklonu přes 1:5</t>
  </si>
  <si>
    <t>13685615</t>
  </si>
  <si>
    <t>(160,566+55,347)/0,3</t>
  </si>
  <si>
    <t>33</t>
  </si>
  <si>
    <t>271572211</t>
  </si>
  <si>
    <t>Násyp pod základové konstrukce se zhutněním z netříděného štěrkopísku</t>
  </si>
  <si>
    <t>-1036063204</t>
  </si>
  <si>
    <t>"VŠ" 2,0*1,5*0,1</t>
  </si>
  <si>
    <t>34</t>
  </si>
  <si>
    <t>275311126</t>
  </si>
  <si>
    <t>Základové patky a bloky z betonu prostého C 20/25</t>
  </si>
  <si>
    <t>101948246</t>
  </si>
  <si>
    <t>(PI*0,2*0,2*0,6)</t>
  </si>
  <si>
    <t>35</t>
  </si>
  <si>
    <t>388129151</t>
  </si>
  <si>
    <t>Montáž vodoměrné šachty ze ŽB dílců prefabrikovaných, 1200x900 mm</t>
  </si>
  <si>
    <t>kus</t>
  </si>
  <si>
    <t>-1149633340</t>
  </si>
  <si>
    <t>36</t>
  </si>
  <si>
    <t>5922466R</t>
  </si>
  <si>
    <t>vodoměrná šachta monolitická, vrnitřní rozměry 1200/800 mm, se stupadly a zákrytovou deskou - komplet dodávka vč. poklopu B125 D600</t>
  </si>
  <si>
    <t>684847252</t>
  </si>
  <si>
    <t>37</t>
  </si>
  <si>
    <t>451573111</t>
  </si>
  <si>
    <t>Lože pod potrubí otevřený výkop ze štěrkopísku</t>
  </si>
  <si>
    <t>352854020</t>
  </si>
  <si>
    <t>0,1*0,9*509,4</t>
  </si>
  <si>
    <t>38</t>
  </si>
  <si>
    <t>452313131</t>
  </si>
  <si>
    <t>Podkladní bloky z betonu prostého tř. C 12/15 otevřený výkop</t>
  </si>
  <si>
    <t>852561043</t>
  </si>
  <si>
    <t>0,5*0,7*0,5*12</t>
  </si>
  <si>
    <t>39</t>
  </si>
  <si>
    <t>452353101</t>
  </si>
  <si>
    <t>Bednění podkladních bloků otevřený výkop</t>
  </si>
  <si>
    <t>-1405427140</t>
  </si>
  <si>
    <t>(0,5+0,7)*2*0,5*12</t>
  </si>
  <si>
    <t>40</t>
  </si>
  <si>
    <t>566901232</t>
  </si>
  <si>
    <t>Vyspravení podkladu po překopech ing sítí plochy přes 15 m2 štěrkodrtí tl. 150 mm</t>
  </si>
  <si>
    <t>515965756</t>
  </si>
  <si>
    <t>41</t>
  </si>
  <si>
    <t>566901261</t>
  </si>
  <si>
    <t>Vyspravení podkladu po překopech ing sítí plochy přes 15 m2 obalovaným kamenivem ACP (OK) tl. 100 mm</t>
  </si>
  <si>
    <t>914383916</t>
  </si>
  <si>
    <t>42</t>
  </si>
  <si>
    <t>572341111</t>
  </si>
  <si>
    <t>Vyspravení krytu komunikací po překopech plochy přes 15 m2 asfalt betonem ACO (AB) tl 50 mm</t>
  </si>
  <si>
    <t>415548504</t>
  </si>
  <si>
    <t>43</t>
  </si>
  <si>
    <t>573211111</t>
  </si>
  <si>
    <t>Postřik živičný spojovací z asfaltu v množství 0,60 kg/m2</t>
  </si>
  <si>
    <t>-1629134229</t>
  </si>
  <si>
    <t>44</t>
  </si>
  <si>
    <t>631311134</t>
  </si>
  <si>
    <t>Mazanina tl do 240 mm z betonu prostého bez zvýšených nároků na prostředí tř. C 16/20</t>
  </si>
  <si>
    <t>1937641800</t>
  </si>
  <si>
    <t>"VŠ" 1,8*1,3*0,15</t>
  </si>
  <si>
    <t>45</t>
  </si>
  <si>
    <t>631319175</t>
  </si>
  <si>
    <t>Příplatek k mazanině tl do 240 mm za stržení povrchu spodní vrstvy před vložením výztuže</t>
  </si>
  <si>
    <t>-1164111491</t>
  </si>
  <si>
    <t>46</t>
  </si>
  <si>
    <t>631362021</t>
  </si>
  <si>
    <t>Výztuž mazanin svařovanými sítěmi Kari</t>
  </si>
  <si>
    <t>-1092465903</t>
  </si>
  <si>
    <t>"podklad.beton vš" (1,8*1,3)*0,0035*1,08</t>
  </si>
  <si>
    <t>47</t>
  </si>
  <si>
    <t>871211211</t>
  </si>
  <si>
    <t>Montáž potrubí z PE100 SDR 11 otevřený výkop svařovaných elektrotvarovkou D 63 x 5,8 mm</t>
  </si>
  <si>
    <t>819287048</t>
  </si>
  <si>
    <t>48</t>
  </si>
  <si>
    <t>286135271</t>
  </si>
  <si>
    <t>potrubí PE100 RC+ DOQ, SDR11 63x5,80 , 100 m</t>
  </si>
  <si>
    <t>-678849687</t>
  </si>
  <si>
    <t>509,4*1,015</t>
  </si>
  <si>
    <t>49</t>
  </si>
  <si>
    <t>871393121</t>
  </si>
  <si>
    <t>Montáž kanalizačního potrubí z PVC těsněné gumovým kroužkem otevřený výkop sklon do 20 % DN 400</t>
  </si>
  <si>
    <t>-1441109808</t>
  </si>
  <si>
    <t>50</t>
  </si>
  <si>
    <t>286113270</t>
  </si>
  <si>
    <t>trubka kanalizace plastová KGEM-400x1000 mm SN4</t>
  </si>
  <si>
    <t>412293642</t>
  </si>
  <si>
    <t>51</t>
  </si>
  <si>
    <t>877211101</t>
  </si>
  <si>
    <t>Montáž elektrospojek na potrubí z PE trub d 63</t>
  </si>
  <si>
    <t>1785861409</t>
  </si>
  <si>
    <t>25+9</t>
  </si>
  <si>
    <t>52</t>
  </si>
  <si>
    <t>286159720</t>
  </si>
  <si>
    <t>elektrospojka SDR 11, PE 100, PN 16 d 63</t>
  </si>
  <si>
    <t>-362424184</t>
  </si>
  <si>
    <t>53</t>
  </si>
  <si>
    <t>286148670</t>
  </si>
  <si>
    <t>oblouk 90°, SDR 11, PE 100 RC, PN 16, d 90</t>
  </si>
  <si>
    <t>575545574</t>
  </si>
  <si>
    <t>2*1,015</t>
  </si>
  <si>
    <t>54</t>
  </si>
  <si>
    <t>286148950</t>
  </si>
  <si>
    <t>oblouk 45°, SDR 11, PE 100, PN 16, d 63</t>
  </si>
  <si>
    <t>809234180</t>
  </si>
  <si>
    <t>5*1,015</t>
  </si>
  <si>
    <t>55</t>
  </si>
  <si>
    <t>286148951</t>
  </si>
  <si>
    <t>oblouk 30°, SDR 11, PE 100, PN 16, d 63</t>
  </si>
  <si>
    <t>548083198</t>
  </si>
  <si>
    <t>56</t>
  </si>
  <si>
    <t>286148952</t>
  </si>
  <si>
    <t>oblouk 60°, SDR 11, PE 100, PN 16, d 63</t>
  </si>
  <si>
    <t>-992201542</t>
  </si>
  <si>
    <t>57</t>
  </si>
  <si>
    <t>877211113</t>
  </si>
  <si>
    <t>Montáž elektro T-kusů na potrubí z PE trub d 63</t>
  </si>
  <si>
    <t>1109474011</t>
  </si>
  <si>
    <t>58</t>
  </si>
  <si>
    <t>286149581</t>
  </si>
  <si>
    <t>elektro T-kus s prodlouženými hrdly, PE 100, PN 16, d 63</t>
  </si>
  <si>
    <t>-468299072</t>
  </si>
  <si>
    <t>59</t>
  </si>
  <si>
    <t>891211112</t>
  </si>
  <si>
    <t>Montáž vodovodních šoupátek otevřený výkop DN 50</t>
  </si>
  <si>
    <t>-1840326363</t>
  </si>
  <si>
    <t>60</t>
  </si>
  <si>
    <t>42221147R</t>
  </si>
  <si>
    <t>rohový ventil litinový s výstupem ISO pro PE potrubí G2" PN16</t>
  </si>
  <si>
    <t>644433054</t>
  </si>
  <si>
    <t>61</t>
  </si>
  <si>
    <t>89124711R</t>
  </si>
  <si>
    <t>Montáž hydrantů podzemních DN 50</t>
  </si>
  <si>
    <t>979969410</t>
  </si>
  <si>
    <t>62</t>
  </si>
  <si>
    <t>42273000R</t>
  </si>
  <si>
    <t>odběrová souprava s odvodněním DN 2"</t>
  </si>
  <si>
    <t>-108081648</t>
  </si>
  <si>
    <t>63</t>
  </si>
  <si>
    <t>891319111</t>
  </si>
  <si>
    <t>Montáž navrtávacích pasů na potrubí z jakýchkoli trub DN 150</t>
  </si>
  <si>
    <t>599357882</t>
  </si>
  <si>
    <t>64</t>
  </si>
  <si>
    <t>422735622</t>
  </si>
  <si>
    <t>navrtávací pas z tvárné litiny uzávěrový, pro vodovodní lit.a ocel.potrubí 150-2”</t>
  </si>
  <si>
    <t>-106936226</t>
  </si>
  <si>
    <t>65</t>
  </si>
  <si>
    <t>422735631</t>
  </si>
  <si>
    <t>pryžová vložka pro použití na ocelové potrubí DN 150</t>
  </si>
  <si>
    <t>2093865929</t>
  </si>
  <si>
    <t>66</t>
  </si>
  <si>
    <t>892233111</t>
  </si>
  <si>
    <t>Proplach a desinfekce vodovodního potrubí DN od 40 do 70</t>
  </si>
  <si>
    <t>-448942151</t>
  </si>
  <si>
    <t>67</t>
  </si>
  <si>
    <t>892241111</t>
  </si>
  <si>
    <t>Tlaková zkouška vodovodního potrubí do 80</t>
  </si>
  <si>
    <t>-592926936</t>
  </si>
  <si>
    <t>68</t>
  </si>
  <si>
    <t>892372111</t>
  </si>
  <si>
    <t>Zabezpečení konců vodovodního potrubí DN do 300 při tlakových zkouškách</t>
  </si>
  <si>
    <t>2105411880</t>
  </si>
  <si>
    <t>69</t>
  </si>
  <si>
    <t>899401113</t>
  </si>
  <si>
    <t>Osazení poklopů litinových hydrantových</t>
  </si>
  <si>
    <t>1123991407</t>
  </si>
  <si>
    <t>70</t>
  </si>
  <si>
    <t>422928120</t>
  </si>
  <si>
    <t>uliční poklop hydrantový tuhý</t>
  </si>
  <si>
    <t>-184529358</t>
  </si>
  <si>
    <t>71</t>
  </si>
  <si>
    <t>422926261</t>
  </si>
  <si>
    <t>podkladní deska pro podzem.hydranty</t>
  </si>
  <si>
    <t>-796303593</t>
  </si>
  <si>
    <t>72</t>
  </si>
  <si>
    <t>899712111</t>
  </si>
  <si>
    <t>Orientační tabulky na zdivu</t>
  </si>
  <si>
    <t>-2025921468</t>
  </si>
  <si>
    <t>73</t>
  </si>
  <si>
    <t>422928110</t>
  </si>
  <si>
    <t>uliční poklop šoupátkový tuhý</t>
  </si>
  <si>
    <t>1446075446</t>
  </si>
  <si>
    <t>74</t>
  </si>
  <si>
    <t>422926260</t>
  </si>
  <si>
    <t>podkladní deska univerzální pro uliční poklopy</t>
  </si>
  <si>
    <t>-1496852683</t>
  </si>
  <si>
    <t>75</t>
  </si>
  <si>
    <t>422910821</t>
  </si>
  <si>
    <t>souprava zemní teleskop. hl. 1,3-1,8 m</t>
  </si>
  <si>
    <t>862520775</t>
  </si>
  <si>
    <t>76</t>
  </si>
  <si>
    <t>899401111</t>
  </si>
  <si>
    <t>Osazení poklopů litinových ventilových</t>
  </si>
  <si>
    <t>-1868412835</t>
  </si>
  <si>
    <t>77</t>
  </si>
  <si>
    <t>899713111</t>
  </si>
  <si>
    <t>Orientační tabulky na sloupku betonovém nebo ocelovém</t>
  </si>
  <si>
    <t>-1841477388</t>
  </si>
  <si>
    <t>78</t>
  </si>
  <si>
    <t>141208200</t>
  </si>
  <si>
    <t>trubka ocelová bezešvá hladká kruhová 11353.1 D54 tl 4,5 mm</t>
  </si>
  <si>
    <t>-2017363766</t>
  </si>
  <si>
    <t>79</t>
  </si>
  <si>
    <t>592000000</t>
  </si>
  <si>
    <t>obnovení odvodnění pěšiny</t>
  </si>
  <si>
    <t>-1760377735</t>
  </si>
  <si>
    <t>80</t>
  </si>
  <si>
    <t>592100000</t>
  </si>
  <si>
    <t>napojení přípojky na ZTI rozvody</t>
  </si>
  <si>
    <t>-629414845</t>
  </si>
  <si>
    <t>81</t>
  </si>
  <si>
    <t>919121112</t>
  </si>
  <si>
    <t>Těsnění spár zálivkou za studena pro komůrky š 10 mm hl 25 mm s těsnicím profilem</t>
  </si>
  <si>
    <t>-1827968682</t>
  </si>
  <si>
    <t>28,5+10,0*2</t>
  </si>
  <si>
    <t>82</t>
  </si>
  <si>
    <t>919735112</t>
  </si>
  <si>
    <t>Řezání stávajícího živičného krytu hl do 100 mm</t>
  </si>
  <si>
    <t>-1766855753</t>
  </si>
  <si>
    <t>83</t>
  </si>
  <si>
    <t>997013501</t>
  </si>
  <si>
    <t>Odvoz suti a vybouraných hmot na skládku nebo meziskládku do 1 km se složením</t>
  </si>
  <si>
    <t>-257625015</t>
  </si>
  <si>
    <t>84</t>
  </si>
  <si>
    <t>997013509</t>
  </si>
  <si>
    <t>Příplatek k odvozu suti a vybouraných hmot na skládku ZKD 1 km přes 1 km</t>
  </si>
  <si>
    <t>1255685743</t>
  </si>
  <si>
    <t>30,492*19</t>
  </si>
  <si>
    <t>85</t>
  </si>
  <si>
    <t>997211612</t>
  </si>
  <si>
    <t>Nakládání vybouraných hmot na dopravní prostředky pro vodorovnou dopravu</t>
  </si>
  <si>
    <t>-55701684</t>
  </si>
  <si>
    <t>86</t>
  </si>
  <si>
    <t>997221845</t>
  </si>
  <si>
    <t>Poplatek za uložení odpadu z asfaltových povrchů na skládce (skládkovné)</t>
  </si>
  <si>
    <t>-1550458671</t>
  </si>
  <si>
    <t>87</t>
  </si>
  <si>
    <t>997221855</t>
  </si>
  <si>
    <t>Poplatek za uložení odpadu z kameniva na skládce (skládkovné)</t>
  </si>
  <si>
    <t>-953616929</t>
  </si>
  <si>
    <t>88</t>
  </si>
  <si>
    <t>998225111</t>
  </si>
  <si>
    <t>Přesun hmot pro pozemní komunikace s krytem z kamene, monolitickým betonovým nebo živičným</t>
  </si>
  <si>
    <t>1140910380</t>
  </si>
  <si>
    <t>89</t>
  </si>
  <si>
    <t>998276101</t>
  </si>
  <si>
    <t>Přesun hmot pro trubní vedení z trub z plastických hmot otevřený výkop</t>
  </si>
  <si>
    <t>-2016351061</t>
  </si>
  <si>
    <t>90</t>
  </si>
  <si>
    <t>210900523</t>
  </si>
  <si>
    <t>Montáž vodičů volně uložených</t>
  </si>
  <si>
    <t>11848365</t>
  </si>
  <si>
    <t>91</t>
  </si>
  <si>
    <t>341408240</t>
  </si>
  <si>
    <t>vodič silový s Cu jádrem CY H07 V-U 2,50 mm2</t>
  </si>
  <si>
    <t>128</t>
  </si>
  <si>
    <t>-1227011523</t>
  </si>
  <si>
    <t>92</t>
  </si>
  <si>
    <t>5922467R</t>
  </si>
  <si>
    <t>dod+mtž vystrojení vodoměrné šachty vodoměrnou soupravou</t>
  </si>
  <si>
    <t>kpl</t>
  </si>
  <si>
    <t>1488668872</t>
  </si>
  <si>
    <t>93</t>
  </si>
  <si>
    <t>460010025</t>
  </si>
  <si>
    <t>Vytyčení trasy inženýrských sítí v zastavěném prostoru</t>
  </si>
  <si>
    <t>km</t>
  </si>
  <si>
    <t>1865144153</t>
  </si>
  <si>
    <t>94</t>
  </si>
  <si>
    <t>460490013</t>
  </si>
  <si>
    <t>Zakrytí potrubí výstražnou fólií PVC š 33 cm</t>
  </si>
  <si>
    <t>-148643088</t>
  </si>
  <si>
    <t>95</t>
  </si>
  <si>
    <t>PPV</t>
  </si>
  <si>
    <t>Podíl přidružených výkonů</t>
  </si>
  <si>
    <t>%</t>
  </si>
  <si>
    <t>-316660028</t>
  </si>
  <si>
    <t>96</t>
  </si>
  <si>
    <t>980107111</t>
  </si>
  <si>
    <t>Zkouška zhutnění zásypu</t>
  </si>
  <si>
    <t>-1329558591</t>
  </si>
  <si>
    <t>97</t>
  </si>
  <si>
    <t>980108111</t>
  </si>
  <si>
    <t>Zkouška vhodnosti zásypového materiálu</t>
  </si>
  <si>
    <t>233484611</t>
  </si>
  <si>
    <t>98</t>
  </si>
  <si>
    <t>99223311</t>
  </si>
  <si>
    <t>Zaměření skutečného provedení</t>
  </si>
  <si>
    <t>147312427</t>
  </si>
  <si>
    <t>2 - IO 02 ATS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</si>
  <si>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</si>
  <si>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</si>
  <si>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</si>
  <si>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</si>
  <si>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</si>
  <si>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</si>
  <si>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</si>
  <si>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</si>
  <si>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</si>
  <si>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</si>
  <si>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</si>
  <si>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783 - Dokončovací práce - nátěry</t>
  </si>
  <si>
    <t xml:space="preserve">    35-M - Montáž čerpadel, kompr.a vodoh.zař.</t>
  </si>
  <si>
    <t>2085357431</t>
  </si>
  <si>
    <t>979822180</t>
  </si>
  <si>
    <t>121101101</t>
  </si>
  <si>
    <t>Sejmutí ornice s přemístěním na vzdálenost do 50 m</t>
  </si>
  <si>
    <t>-370704460</t>
  </si>
  <si>
    <t>23,0*0,15</t>
  </si>
  <si>
    <t>122201101</t>
  </si>
  <si>
    <t>Odkopávky a prokopávky nezapažené v hornině tř. 3 objem do 100 m3</t>
  </si>
  <si>
    <t>1730160449</t>
  </si>
  <si>
    <t>20,2*0,1</t>
  </si>
  <si>
    <t>132201101</t>
  </si>
  <si>
    <t>Hloubení rýh š do 600 mm v hornině tř. 3 objemu do 100 m3</t>
  </si>
  <si>
    <t>1466010653</t>
  </si>
  <si>
    <t>12,12*0,9*0,35</t>
  </si>
  <si>
    <t>162201102</t>
  </si>
  <si>
    <t>Vodorovné přemístění do 50 m výkopku z horniny tř. 1 až 4</t>
  </si>
  <si>
    <t>57313957</t>
  </si>
  <si>
    <t>2,02+3,818-0,855</t>
  </si>
  <si>
    <t>171201101</t>
  </si>
  <si>
    <t>Uložení sypaniny do násypů nezhutněných</t>
  </si>
  <si>
    <t>-913247941</t>
  </si>
  <si>
    <t>1491496369</t>
  </si>
  <si>
    <t>200000001</t>
  </si>
  <si>
    <t>Dod+mtž zemnící pásek</t>
  </si>
  <si>
    <t>-188552583</t>
  </si>
  <si>
    <t>1586758218</t>
  </si>
  <si>
    <t>"pod základy" 4,24*0,1</t>
  </si>
  <si>
    <t>"schod před vchodem" 1,6*0,15</t>
  </si>
  <si>
    <t>274313511</t>
  </si>
  <si>
    <t>Základové pásy z betonu tř. C 12/15</t>
  </si>
  <si>
    <t>-524578298</t>
  </si>
  <si>
    <t>274351215</t>
  </si>
  <si>
    <t>Zřízení bednění stěn základových pásů</t>
  </si>
  <si>
    <t>-1876199689</t>
  </si>
  <si>
    <t>24,24*0,2</t>
  </si>
  <si>
    <t>274351216</t>
  </si>
  <si>
    <t>Odstranění bednění stěn základových pásů</t>
  </si>
  <si>
    <t>-122230204</t>
  </si>
  <si>
    <t>275313511</t>
  </si>
  <si>
    <t>Základové patky z betonu tř. C 12/15</t>
  </si>
  <si>
    <t>-1325231328</t>
  </si>
  <si>
    <t>"pro čerpadla" 0,0714+0,065</t>
  </si>
  <si>
    <t>275351215</t>
  </si>
  <si>
    <t>Zřízení bednění stěn základových patek</t>
  </si>
  <si>
    <t>-1544587070</t>
  </si>
  <si>
    <t>0,525+0,52</t>
  </si>
  <si>
    <t>275351216</t>
  </si>
  <si>
    <t>Odstranění bednění stěn základových patek</t>
  </si>
  <si>
    <t>-233829406</t>
  </si>
  <si>
    <t>342271334</t>
  </si>
  <si>
    <t>Příčky tl 115 mm z tvárnic vápenopískových na pero a drážku 8DF na MC vč. překladů</t>
  </si>
  <si>
    <t>334462012</t>
  </si>
  <si>
    <t>10,92*2,5-2</t>
  </si>
  <si>
    <t>342278001</t>
  </si>
  <si>
    <t>Příčky tl 75 mm z cihel vápenopískových 1str.štípaná  P 25 na MC vč. nerez kotevních spon.překladů</t>
  </si>
  <si>
    <t>1316348255</t>
  </si>
  <si>
    <t>30,8-2,0</t>
  </si>
  <si>
    <t>417321313</t>
  </si>
  <si>
    <t>Ztužující pásy a věnce ze ŽB tř. C 16/20</t>
  </si>
  <si>
    <t>2046897649</t>
  </si>
  <si>
    <t>417353123</t>
  </si>
  <si>
    <t>Ztracené bednění věnců z vápenopískových U-profilů pro pohledové a lícové zdivo tl 115 mm dl 123 mm</t>
  </si>
  <si>
    <t>-997385790</t>
  </si>
  <si>
    <t>417361821</t>
  </si>
  <si>
    <t>Výztuž ztužujících pásů a věnců betonářskou ocelí 10 505</t>
  </si>
  <si>
    <t>-109618698</t>
  </si>
  <si>
    <t>430321313</t>
  </si>
  <si>
    <t>Schodišťová konstrukce a rampa ze ŽB tř. C 16/20</t>
  </si>
  <si>
    <t>1651499709</t>
  </si>
  <si>
    <t>1,92*0,42</t>
  </si>
  <si>
    <t>431351121</t>
  </si>
  <si>
    <t>Zřízení bednění podest schodišť a ramp přímočarých v do 4 m</t>
  </si>
  <si>
    <t>-1586648504</t>
  </si>
  <si>
    <t>3,92*0,2</t>
  </si>
  <si>
    <t>431351122</t>
  </si>
  <si>
    <t>Odstranění bednění podest schodišť a ramp přímočarých v do 4 m</t>
  </si>
  <si>
    <t>205596653</t>
  </si>
  <si>
    <t>622461151</t>
  </si>
  <si>
    <t>vnější omítka stěn soklová mozaika složitosti II</t>
  </si>
  <si>
    <t>-76838803</t>
  </si>
  <si>
    <t>(4,778+3,08)*2*0,1</t>
  </si>
  <si>
    <t>627452111</t>
  </si>
  <si>
    <t>Spárování rovných zdí, komínů nebo pilířů z cihel MC</t>
  </si>
  <si>
    <t>-161377784</t>
  </si>
  <si>
    <t>631311123</t>
  </si>
  <si>
    <t>Mazanina tl do 120 mm z betonu prostého tř. C 12/15</t>
  </si>
  <si>
    <t>1326405262</t>
  </si>
  <si>
    <t>10,926*0,1</t>
  </si>
  <si>
    <t>6,55*0,085</t>
  </si>
  <si>
    <t>631319173</t>
  </si>
  <si>
    <t>Příplatek k mazanině tl do 120 mm za stržení povrchu spodní vrstvy před vložením výztuže</t>
  </si>
  <si>
    <t>-834541893</t>
  </si>
  <si>
    <t>631351101</t>
  </si>
  <si>
    <t>Zřízení bednění rýh a hran v podlahách</t>
  </si>
  <si>
    <t>-886670041</t>
  </si>
  <si>
    <t>6,8*0,2</t>
  </si>
  <si>
    <t>631351102</t>
  </si>
  <si>
    <t>Odstranění bednění rýh a hran v podlahách</t>
  </si>
  <si>
    <t>628152058</t>
  </si>
  <si>
    <t>631361921</t>
  </si>
  <si>
    <t>Výztuž mazanin svařovanými sítěmi</t>
  </si>
  <si>
    <t>697560761</t>
  </si>
  <si>
    <t>10,926*0,005*1,08</t>
  </si>
  <si>
    <t>6,55*0,0035*1,08</t>
  </si>
  <si>
    <t>635111215</t>
  </si>
  <si>
    <t>Násyp pod podlahy ze štěrkopísku se zhutněním</t>
  </si>
  <si>
    <t>-764854102</t>
  </si>
  <si>
    <t>5,38*0,2</t>
  </si>
  <si>
    <t>637111111</t>
  </si>
  <si>
    <t>Okapový chodník ze štěrkopísku tl 100 mm s udusáním</t>
  </si>
  <si>
    <t>571774559</t>
  </si>
  <si>
    <t>637211122</t>
  </si>
  <si>
    <t>Okapový chodník z betonových dlaždic tl 60 mm kladených do písku se zalitím spár MC</t>
  </si>
  <si>
    <t>848078668</t>
  </si>
  <si>
    <t>90000R</t>
  </si>
  <si>
    <t>dod+mtž redukce KGR 100/125 s krycí nerez mřížkou vč. rámečku a napojení na odpad</t>
  </si>
  <si>
    <t>soubor</t>
  </si>
  <si>
    <t>1858223136</t>
  </si>
  <si>
    <t>949111111</t>
  </si>
  <si>
    <t>Lešení lehké pomocké kozové trubkové o výšce lešeňové podlahy do 1,2 m</t>
  </si>
  <si>
    <t>-2119261184</t>
  </si>
  <si>
    <t>949111112</t>
  </si>
  <si>
    <t>Lešení lehké pomocké kozové trubkové o výšce lešeňové podlahy do 1,9 m</t>
  </si>
  <si>
    <t>295692418</t>
  </si>
  <si>
    <t>952901221</t>
  </si>
  <si>
    <t>Vyčištění budov průmyslových objektů při jakékoliv výšce podlaží</t>
  </si>
  <si>
    <t>1109233247</t>
  </si>
  <si>
    <t>998011001</t>
  </si>
  <si>
    <t>Přesun hmot pro budovy zděné v do 6 m</t>
  </si>
  <si>
    <t>1048868419</t>
  </si>
  <si>
    <t>111631500</t>
  </si>
  <si>
    <t>lak asfaltový penetrační ALP- 9 kg</t>
  </si>
  <si>
    <t>-4980110</t>
  </si>
  <si>
    <t>10,926*0,0002*3</t>
  </si>
  <si>
    <t>628321340</t>
  </si>
  <si>
    <t>Hydroizolační pás z oxidovaného asfaltu s nosnou vložkou ze skleněné rohože, seshora s jemným separačním posypem, zespod opatřen separační PE fólií, tl. 4 mm</t>
  </si>
  <si>
    <t>-913394494</t>
  </si>
  <si>
    <t>628331590</t>
  </si>
  <si>
    <t>Hydroizolační pás z oxidovaného asfaltu s vložkou ze skleněné tkaniny, shora s minerálním jemnozrnným posypem a zdola PE fólií, tl. 4mm</t>
  </si>
  <si>
    <t>-160718613</t>
  </si>
  <si>
    <t>711111001</t>
  </si>
  <si>
    <t>Provedení izolace proti zemní vlhkosti vodorovné za studena nátěrem penetračním</t>
  </si>
  <si>
    <t>1349551337</t>
  </si>
  <si>
    <t>711141559</t>
  </si>
  <si>
    <t>Provedení izolace proti zemní vlhkosti pásy přitavením vodorovné NAIP</t>
  </si>
  <si>
    <t>443459199</t>
  </si>
  <si>
    <t>10,926*2</t>
  </si>
  <si>
    <t>998711201</t>
  </si>
  <si>
    <t>Přesun hmot procentní pro izolace proti vodě, vlhkosti a plynům v objektech v do 6 m</t>
  </si>
  <si>
    <t>876777553</t>
  </si>
  <si>
    <t>628220060</t>
  </si>
  <si>
    <t>pás asfaltovaný V13</t>
  </si>
  <si>
    <t>921968307</t>
  </si>
  <si>
    <t>628220070</t>
  </si>
  <si>
    <t>šindel asfaltový - dodávka</t>
  </si>
  <si>
    <t>435806414</t>
  </si>
  <si>
    <t>712451112</t>
  </si>
  <si>
    <t>Provedení povlakové krytiny střech jednoduchých do 30° přilepením asfaltového šindele vč. odvětrávačů</t>
  </si>
  <si>
    <t>-999931373</t>
  </si>
  <si>
    <t>712451312</t>
  </si>
  <si>
    <t>Provedení povlakové krytiny šindelových střech do 30° úprava asfaltového šindele u okapu</t>
  </si>
  <si>
    <t>-125689536</t>
  </si>
  <si>
    <t>712451313</t>
  </si>
  <si>
    <t>Provedení povlakové krytiny šindelových střech do 30° úprava asfaltového šindele u nároží</t>
  </si>
  <si>
    <t>808208187</t>
  </si>
  <si>
    <t>712451511</t>
  </si>
  <si>
    <t>Provedení povlakové krytiny šindelových střech do 30° přibitím podkladního pásu</t>
  </si>
  <si>
    <t>849134087</t>
  </si>
  <si>
    <t>998712201</t>
  </si>
  <si>
    <t>Přesun hmot procentní pro krytiny povlakové v objektech v do 6 m</t>
  </si>
  <si>
    <t>-409812764</t>
  </si>
  <si>
    <t>631481020</t>
  </si>
  <si>
    <t>deska minerální střešní izolační 600x1200 mm tl.60 mm</t>
  </si>
  <si>
    <t>-1683681053</t>
  </si>
  <si>
    <t>631481030</t>
  </si>
  <si>
    <t>deska minerální střešní izolační 600x1200 mm tl.80 mm</t>
  </si>
  <si>
    <t>-746142973</t>
  </si>
  <si>
    <t>713111136</t>
  </si>
  <si>
    <t>Montáž izolace tepelné stropů volně kladenými rohožemi, pásy, dílci, deskami mezi trámy</t>
  </si>
  <si>
    <t>-1839649457</t>
  </si>
  <si>
    <t>11,18*2</t>
  </si>
  <si>
    <t>713131121</t>
  </si>
  <si>
    <t>Montáž izolace tepelné stěn přichycením dráty rohoží, pásů, dílců, desek</t>
  </si>
  <si>
    <t>1049144520</t>
  </si>
  <si>
    <t>713291131</t>
  </si>
  <si>
    <t>Montáž izolace tepelné parotěsné zábrany stropů vrchem folií vč. dodávky</t>
  </si>
  <si>
    <t>1995243776</t>
  </si>
  <si>
    <t>998713201</t>
  </si>
  <si>
    <t>Přesun hmot procentní pro izolace tepelné v objektech v do 6 m</t>
  </si>
  <si>
    <t>-1272403648</t>
  </si>
  <si>
    <t>605110810</t>
  </si>
  <si>
    <t>řezivo jehličnaté středové SM 4 - 5 m tl. 18-32 mm jakost II</t>
  </si>
  <si>
    <t>158095157</t>
  </si>
  <si>
    <t>605121210</t>
  </si>
  <si>
    <t>řezivo jehličnaté hranol jakost I-II délka 4 - 5 m</t>
  </si>
  <si>
    <t>963130222</t>
  </si>
  <si>
    <t>762332131</t>
  </si>
  <si>
    <t>Montáž vázaných kcí krovů pravidelných z hraněného řeziva průřezové plochy do 120 cm2</t>
  </si>
  <si>
    <t>-1706257724</t>
  </si>
  <si>
    <t>7,4+10,4+14,9+8,8+4,6+7,2</t>
  </si>
  <si>
    <t>762341210</t>
  </si>
  <si>
    <t>Montáž bednění střech rovných a šikmých sklonu do 60° z hrubých prken na sraz</t>
  </si>
  <si>
    <t>-1638254065</t>
  </si>
  <si>
    <t>762395000</t>
  </si>
  <si>
    <t>Spojovací prostředky pro montáž krovu, bednění, laťování, světlíky, klíny</t>
  </si>
  <si>
    <t>-1366349332</t>
  </si>
  <si>
    <t>0,426+17,44*0,024</t>
  </si>
  <si>
    <t>998762202</t>
  </si>
  <si>
    <t>Přesun hmot procentní pro kce tesařské v objektech v do 12 m</t>
  </si>
  <si>
    <t>-1286175957</t>
  </si>
  <si>
    <t>764222520</t>
  </si>
  <si>
    <t>Oplechování Zn-Ti okapů tvrdá krytina rš 330 mm</t>
  </si>
  <si>
    <t>-2104792921</t>
  </si>
  <si>
    <t>764252503</t>
  </si>
  <si>
    <t>Žlab Zn-Ti podokapní půlkruhový rš 330 mm</t>
  </si>
  <si>
    <t>-507811721</t>
  </si>
  <si>
    <t>764259544</t>
  </si>
  <si>
    <t>Žlab podokapní Zn-Ti - kotlík oválný vel. 330/100 mm</t>
  </si>
  <si>
    <t>55796587</t>
  </si>
  <si>
    <t>764554502</t>
  </si>
  <si>
    <t>Odpadní trouby Zn-Ti kruhové průměr 100 mm</t>
  </si>
  <si>
    <t>1183288239</t>
  </si>
  <si>
    <t>998764201</t>
  </si>
  <si>
    <t>Přesun hmot procentní pro konstrukce klempířské v objektech v do 6 m</t>
  </si>
  <si>
    <t>410457399</t>
  </si>
  <si>
    <t>765311723</t>
  </si>
  <si>
    <t>Krytina - ochranný větrací pás plastový proti ptákům</t>
  </si>
  <si>
    <t>1430989281</t>
  </si>
  <si>
    <t>611911550</t>
  </si>
  <si>
    <t>palubky obkladové SM profil klasický 19 x 116 mm A/B</t>
  </si>
  <si>
    <t>-2133611370</t>
  </si>
  <si>
    <t>766423113</t>
  </si>
  <si>
    <t>Montáž obložení podhledů členitých palubkami z měkkého dřeva š do 100 mm</t>
  </si>
  <si>
    <t>1811137040</t>
  </si>
  <si>
    <t>"vnitřní podhled+okraje střechy" 17,217</t>
  </si>
  <si>
    <t>998766201</t>
  </si>
  <si>
    <t>Přesun hmot procentní pro konstrukce truhlářské v objektech v do 6 m</t>
  </si>
  <si>
    <t>-371303036</t>
  </si>
  <si>
    <t>553414100</t>
  </si>
  <si>
    <t>průvětrník mřížový s klapkami 15x15 cm</t>
  </si>
  <si>
    <t>506610747</t>
  </si>
  <si>
    <t>767000001</t>
  </si>
  <si>
    <t>Dod+mtž vstupní ocel. otočné, vlysové, zateplené dveře 900/1970 mm vč. zárubně a kování</t>
  </si>
  <si>
    <t>1653216413</t>
  </si>
  <si>
    <t>767000002</t>
  </si>
  <si>
    <t xml:space="preserve">Dod+mtž oplocení 8x8 m vč. svařované branky </t>
  </si>
  <si>
    <t>2086482158</t>
  </si>
  <si>
    <t>767811100</t>
  </si>
  <si>
    <t>Montáž mřížek větracích VM</t>
  </si>
  <si>
    <t>486368385</t>
  </si>
  <si>
    <t>998767201</t>
  </si>
  <si>
    <t>Přesun hmot procentní pro zámečnické konstrukce v objektech v do 6 m</t>
  </si>
  <si>
    <t>441277892</t>
  </si>
  <si>
    <t>771573133</t>
  </si>
  <si>
    <t>Montáž podlah keramických režných protiskluzných lepených do 100 ks/m2</t>
  </si>
  <si>
    <t>515530809</t>
  </si>
  <si>
    <t>998771201</t>
  </si>
  <si>
    <t>Přesun hmot procentní pro podlahy z dlaždic v objektech v do 6 m</t>
  </si>
  <si>
    <t>692886815</t>
  </si>
  <si>
    <t>77111R</t>
  </si>
  <si>
    <t>dodávka keram dlažby protiskluzné</t>
  </si>
  <si>
    <t>-1301491153</t>
  </si>
  <si>
    <t>781413114</t>
  </si>
  <si>
    <t>Montáž obkladaček vnitřních pórovinových pravoúhlých do 45 ks/m2 lepených standardním lepidlem vč. spárování</t>
  </si>
  <si>
    <t>-499749128</t>
  </si>
  <si>
    <t>(2,5+3,0)*2*2,4</t>
  </si>
  <si>
    <t>-0,9*2</t>
  </si>
  <si>
    <t>998781201</t>
  </si>
  <si>
    <t>Přesun hmot procentní pro obklady keramické v objektech v do 6 m</t>
  </si>
  <si>
    <t>2011283379</t>
  </si>
  <si>
    <t>78111R</t>
  </si>
  <si>
    <t>dodávka keram obkladu</t>
  </si>
  <si>
    <t>1697117426</t>
  </si>
  <si>
    <t>783626020</t>
  </si>
  <si>
    <t>Nátěry syntetické truhlářských konstrukcí barva standardní 2x lakování</t>
  </si>
  <si>
    <t>-992679505</t>
  </si>
  <si>
    <t>"palubky" 17,217</t>
  </si>
  <si>
    <t>783783311</t>
  </si>
  <si>
    <t>Nátěry tesařských kcí proti dřevokazným houbám, hmyzu a plísním preventivní dvojnásobné v interiéru</t>
  </si>
  <si>
    <t>-2054085309</t>
  </si>
  <si>
    <t>"krov" 18,275</t>
  </si>
  <si>
    <t>"bednění" 17,44*2</t>
  </si>
  <si>
    <t>230030001</t>
  </si>
  <si>
    <t>Montáž trubní díly přírubové hmotnost do 5 kg</t>
  </si>
  <si>
    <t>1738056369</t>
  </si>
  <si>
    <t>422929322</t>
  </si>
  <si>
    <t>Příruba jištěná proti posunu pro potrubí dn 50/63</t>
  </si>
  <si>
    <t>-848853642</t>
  </si>
  <si>
    <t>230040007</t>
  </si>
  <si>
    <t>Montáž trubní díly závitové DN 1 1/4"</t>
  </si>
  <si>
    <t>926714638</t>
  </si>
  <si>
    <t>286109362R</t>
  </si>
  <si>
    <t>spojka rozebíratelná s vnitřním závitem DN 40x5/4" PN16 lepené tlakové PVC</t>
  </si>
  <si>
    <t>-1773473444</t>
  </si>
  <si>
    <t>230040008</t>
  </si>
  <si>
    <t>Montáž trubní díly závitové DN 40</t>
  </si>
  <si>
    <t>-746995230</t>
  </si>
  <si>
    <t>286109360R</t>
  </si>
  <si>
    <t>spojka rozebíratelná s vnitřním závitem DN 50x6/4" PN16 lepené tlakové PVC</t>
  </si>
  <si>
    <t>2114139552</t>
  </si>
  <si>
    <t>286109363R</t>
  </si>
  <si>
    <t>redukce s vnitřním a vnějším závitem G2"/6/4" PN16 tlakové lepené PVC</t>
  </si>
  <si>
    <t>1247461388</t>
  </si>
  <si>
    <t>230040009</t>
  </si>
  <si>
    <t>Montáž trubní díly závitové DN 50</t>
  </si>
  <si>
    <t>-1581059960</t>
  </si>
  <si>
    <t>286109364R</t>
  </si>
  <si>
    <t>spojka rozebíratelná s vnitřním závitem DN 63x2" PN16 lepené tlakové PVC</t>
  </si>
  <si>
    <t>734332167</t>
  </si>
  <si>
    <t>230205031</t>
  </si>
  <si>
    <t>Montáž potrubí plastového svařované na tupo nebo elektrospojkou, D 40 mm, tl. stěny 3,7 mm</t>
  </si>
  <si>
    <t>-485196924</t>
  </si>
  <si>
    <t>286102100R</t>
  </si>
  <si>
    <t>trubka PVC tlaková PN16 vodovodní  DN 40 x 3,0 x 5000 mm</t>
  </si>
  <si>
    <t>1408008728</t>
  </si>
  <si>
    <t>230205035</t>
  </si>
  <si>
    <t>Montáž potrubí plastového svařované na tupo nebo elektrospojkou, D 50 mm, tl. stěny 4,6 mm</t>
  </si>
  <si>
    <t>1381548084</t>
  </si>
  <si>
    <t>99</t>
  </si>
  <si>
    <t>286102101R</t>
  </si>
  <si>
    <t>trubka PVC tlaková PN16 vodovodní  DN 50 x 3,7 x 5000 mm</t>
  </si>
  <si>
    <t>-985304537</t>
  </si>
  <si>
    <t>100</t>
  </si>
  <si>
    <t>230205041</t>
  </si>
  <si>
    <t>Montáž potrubí plastového svařované na tupo nebo elektrospojkou, D 63 mm, tl. stěny 3,6 mm</t>
  </si>
  <si>
    <t>-959431178</t>
  </si>
  <si>
    <t>101</t>
  </si>
  <si>
    <t>286102000R</t>
  </si>
  <si>
    <t>trubka PVC tlaková PN16 vodovodní  DN 63 x 3,8 x 5000 mm</t>
  </si>
  <si>
    <t>-1686560025</t>
  </si>
  <si>
    <t>102</t>
  </si>
  <si>
    <t>230205235</t>
  </si>
  <si>
    <t>Montáž trubního dílu PP, PVC, PE elektrotvarovky nebo svařovaného na tupo D 50 mm, tl.stěny 4,5 mm</t>
  </si>
  <si>
    <t>1544389931</t>
  </si>
  <si>
    <t>103</t>
  </si>
  <si>
    <t>2861093570R</t>
  </si>
  <si>
    <t>redukce 50/40 PN16 tlakové lepené PVC</t>
  </si>
  <si>
    <t>-1591947579</t>
  </si>
  <si>
    <t>104</t>
  </si>
  <si>
    <t>286109349R</t>
  </si>
  <si>
    <t>koleno dn50 x 90st. tlakové lepené PVC</t>
  </si>
  <si>
    <t>-1811165572</t>
  </si>
  <si>
    <t>105</t>
  </si>
  <si>
    <t>230205241R</t>
  </si>
  <si>
    <t>Montáž trubního dílu PP, PVC, PE elektrotvarovky nebo svařovaného na tupo D 63 mm, tl.stěny 3,6 mm</t>
  </si>
  <si>
    <t>1564523740</t>
  </si>
  <si>
    <t>106</t>
  </si>
  <si>
    <t>286109357R</t>
  </si>
  <si>
    <t>redukce 63/40 PN16 tlakové lepené PVC</t>
  </si>
  <si>
    <t>-1173486606</t>
  </si>
  <si>
    <t>107</t>
  </si>
  <si>
    <t>286109350R</t>
  </si>
  <si>
    <t>koleno dn63 x 45st. tlakové lepené PVC</t>
  </si>
  <si>
    <t>1713905516</t>
  </si>
  <si>
    <t>108</t>
  </si>
  <si>
    <t>286109348R</t>
  </si>
  <si>
    <t>koleno dn63 x 90st. tlakové lepené PVC</t>
  </si>
  <si>
    <t>275647970</t>
  </si>
  <si>
    <t>109</t>
  </si>
  <si>
    <t>286109343R</t>
  </si>
  <si>
    <t>lemový nákružek D63 + otočná příruba DN50 PN16 tlakové lepené PVC</t>
  </si>
  <si>
    <t>2015926294</t>
  </si>
  <si>
    <t>"4+4 ks" 4</t>
  </si>
  <si>
    <t>110</t>
  </si>
  <si>
    <t>423902723</t>
  </si>
  <si>
    <t xml:space="preserve">objímka na potrubí dvoušroubová s upínací hlavou rozpětí 60-64 mm 2" s pryžovou vložkou EPDM pozink </t>
  </si>
  <si>
    <t>-545173931</t>
  </si>
  <si>
    <t>111</t>
  </si>
  <si>
    <t>423902724</t>
  </si>
  <si>
    <t xml:space="preserve">objímka na potrubí dvoušroubová s upínací hlavou rozpětí 48-53 mm 6/4" s pryžovou vložkou EPDM pozink </t>
  </si>
  <si>
    <t>682056458</t>
  </si>
  <si>
    <t>112</t>
  </si>
  <si>
    <t>423902725</t>
  </si>
  <si>
    <t xml:space="preserve">objímka na potrubí dvoušroubová s upínací hlavou rozpětí 31-36 mm 1" s pryžovou vložkou EPDM pozink </t>
  </si>
  <si>
    <t>1030348694</t>
  </si>
  <si>
    <t>113</t>
  </si>
  <si>
    <t>350360130</t>
  </si>
  <si>
    <t>Montáž čerpací stanice</t>
  </si>
  <si>
    <t>-1995763795</t>
  </si>
  <si>
    <t>114</t>
  </si>
  <si>
    <t>426103340</t>
  </si>
  <si>
    <t>Čerpací stanice na zvyšování tlaku (ATS) - 2x vysokotlaké odstředivé čerpadlo (podrobná specifikace viz PD), membránová tlak.nádoba 8 l</t>
  </si>
  <si>
    <t>-13251543</t>
  </si>
  <si>
    <t>"vč. ochrany suchoběhu a ostatního příslušenství, cena 6530 Eur, přepočet 1Euro=26,5 Kč" 1</t>
  </si>
  <si>
    <t>115</t>
  </si>
  <si>
    <t>350380019</t>
  </si>
  <si>
    <t>Montáž membránová tlak.nádoba V = 80 l</t>
  </si>
  <si>
    <t>486831084</t>
  </si>
  <si>
    <t>116</t>
  </si>
  <si>
    <t>426112510</t>
  </si>
  <si>
    <t>membránová tlaková nádoba V = 80 l</t>
  </si>
  <si>
    <t>1960687054</t>
  </si>
  <si>
    <t>"cena 460 Eur, přepočet 1Euro=26,5 Kč" 1</t>
  </si>
  <si>
    <t>117</t>
  </si>
  <si>
    <t>426103311</t>
  </si>
  <si>
    <t>dod.+mtz. vodoměr nátrubkový G5/4",  PN16, Qn= 6,3 m3/hod</t>
  </si>
  <si>
    <t>851738156</t>
  </si>
  <si>
    <t>"cena stanovena odborným odhadem" 1</t>
  </si>
  <si>
    <t>118</t>
  </si>
  <si>
    <t>PM</t>
  </si>
  <si>
    <t>Přidružený materiál</t>
  </si>
  <si>
    <t>296890630</t>
  </si>
  <si>
    <t>119</t>
  </si>
  <si>
    <t>11478210</t>
  </si>
  <si>
    <t>120</t>
  </si>
  <si>
    <t>ZV</t>
  </si>
  <si>
    <t>Zednické výpomoci</t>
  </si>
  <si>
    <t>-1594675897</t>
  </si>
  <si>
    <t>3 - IO 03 Přípojka kanalizace</t>
  </si>
  <si>
    <t>508061796</t>
  </si>
  <si>
    <t>(1,0+0,3)*36,7</t>
  </si>
  <si>
    <t>493597359</t>
  </si>
  <si>
    <t>-298879311</t>
  </si>
  <si>
    <t>656058697</t>
  </si>
  <si>
    <t>119001401</t>
  </si>
  <si>
    <t>Dočasné zajištění potrubí ocelového nebo litinového DN do 200</t>
  </si>
  <si>
    <t>960878495</t>
  </si>
  <si>
    <t>236341704</t>
  </si>
  <si>
    <t>2*1,5</t>
  </si>
  <si>
    <t>641617945</t>
  </si>
  <si>
    <t>1,5*1,5*3</t>
  </si>
  <si>
    <t>-1222432495</t>
  </si>
  <si>
    <t>(2,10+3,03)*11,35+(2,53+1,44)*23,11+(1,44+1,50)*4,14+(1,50+0,98)*12,02+(0,98+2,30)*4,5+(2,30+1,47)*15,97+(1,47+1,96)*17,81+(1,46+1,40)*10,81</t>
  </si>
  <si>
    <t>(1,40+2,06)*39,9+(2,06+1,96)*5,72+(1,46+1,47)*17,92+(1,47+2,28)*10,08+(1,78+1,46)*7,48+(1,46+1,97)*9,36+(1,97+1,96)*10,78+(1,46+1,96)*22,42</t>
  </si>
  <si>
    <t>(1,46+1,52)*6,72+(1,52+1,46)*10,0+(1,46+2,02)*18,77+(2,02+1,91)*2,95+(1,41+1,54)*12,36+(1,54+1,48)*8,43+(1,48+2,11)*22,46+(2,11+1,95)*2,69</t>
  </si>
  <si>
    <t>(1,45+1,49)*9,27+(1,49+1,46)*8,29+(1,46+2,15)*19,71+(2,15+2,94)*3,0+(2,94+1,87)*11,99+(1,87+2,74)*8,94+(2,14+1,62)*13,23+(1,62+1,92)*8,51</t>
  </si>
  <si>
    <t>(1,92+1,86)*7,37+(1,86+2,60)*4,41+(2,10+1,98)*4,68+(1,98+3,33)*10,7+(3,33+2,84)*2,49+(2,34+2,85)*8,26+(2,85+2,56)*14,91+(2,06+2,45)*13,0</t>
  </si>
  <si>
    <t>(2,45+2,13)*1,67+(2,13+2,31)*12,47+(2,31+2,15)*15,76+(2,15+1,85)*7,42</t>
  </si>
  <si>
    <t>1866,71*1,0*0,5</t>
  </si>
  <si>
    <t>"odpočet asfaltu" -0,4*1,0*36,7</t>
  </si>
  <si>
    <t>"rozšíření výkopu pro šachty" 1,103*18</t>
  </si>
  <si>
    <t>938,529*0,2</t>
  </si>
  <si>
    <t>256032123</t>
  </si>
  <si>
    <t>938,529*0,3</t>
  </si>
  <si>
    <t>-1244778122</t>
  </si>
  <si>
    <t>-2085543739</t>
  </si>
  <si>
    <t>938,529*0,4</t>
  </si>
  <si>
    <t>2012540393</t>
  </si>
  <si>
    <t>1861150130</t>
  </si>
  <si>
    <t>938,529*0,1</t>
  </si>
  <si>
    <t>151101102</t>
  </si>
  <si>
    <t>Zřízení příložného pažení a rozepření stěn rýh hl do 4 m</t>
  </si>
  <si>
    <t>834664958</t>
  </si>
  <si>
    <t>1866,71*0,75</t>
  </si>
  <si>
    <t>151101112</t>
  </si>
  <si>
    <t>Odstranění příložného pažení a rozepření stěn rýh hl do 4 m</t>
  </si>
  <si>
    <t>-904964583</t>
  </si>
  <si>
    <t>-785865189</t>
  </si>
  <si>
    <t>187,706+281,559+375,412</t>
  </si>
  <si>
    <t>-898902851</t>
  </si>
  <si>
    <t>93,853</t>
  </si>
  <si>
    <t>53853179</t>
  </si>
  <si>
    <t>"přebytek" 844,677-649,279</t>
  </si>
  <si>
    <t>1898063960</t>
  </si>
  <si>
    <t>776847011</t>
  </si>
  <si>
    <t>"výkop celkem" 844,677+93,853</t>
  </si>
  <si>
    <t>"odečet potrubí" -0,55*1,0*493,83</t>
  </si>
  <si>
    <t>"odečet šachty" -3,14*0,4*0,4*35,12</t>
  </si>
  <si>
    <t>1494721846</t>
  </si>
  <si>
    <t>0,45*1,0*(493,83-18)</t>
  </si>
  <si>
    <t>-3,14*0,075*0,075*(493,83-18)</t>
  </si>
  <si>
    <t>583313501</t>
  </si>
  <si>
    <t>lomová prosívka</t>
  </si>
  <si>
    <t>-169505305</t>
  </si>
  <si>
    <t>205,72*1,01*1,1</t>
  </si>
  <si>
    <t>-1063714972</t>
  </si>
  <si>
    <t>(590,714+93,853)/0,3</t>
  </si>
  <si>
    <t>1055689853</t>
  </si>
  <si>
    <t>(PI*0,2*0,2*0,6)*4</t>
  </si>
  <si>
    <t>359901111</t>
  </si>
  <si>
    <t>Vyčištění stok</t>
  </si>
  <si>
    <t>-459834823</t>
  </si>
  <si>
    <t>1996351619</t>
  </si>
  <si>
    <t>0,10*1,0*(493,83-18)</t>
  </si>
  <si>
    <t>1082900807</t>
  </si>
  <si>
    <t>-2013850601</t>
  </si>
  <si>
    <t>-1525573225</t>
  </si>
  <si>
    <t>509970004</t>
  </si>
  <si>
    <t>837375121</t>
  </si>
  <si>
    <t>Výsek na stáv. potrubí DN 300</t>
  </si>
  <si>
    <t>-806387998</t>
  </si>
  <si>
    <t>871310310</t>
  </si>
  <si>
    <t>Montáž kanalizačního potrubí hladkého plnostěnného SN 10  z polypropylenu DN 150</t>
  </si>
  <si>
    <t>-1297683894</t>
  </si>
  <si>
    <t>286171230</t>
  </si>
  <si>
    <t>trubka kanalizační PP plnostěnná hladká SN 10, dl.6m, DN 150</t>
  </si>
  <si>
    <t>2030736314</t>
  </si>
  <si>
    <t>493,8*1,093/6</t>
  </si>
  <si>
    <t>877310310</t>
  </si>
  <si>
    <t>Montáž kolen na potrubí z PP trub hladkých plnostěnných DN 150</t>
  </si>
  <si>
    <t>1009990337</t>
  </si>
  <si>
    <t>286171620</t>
  </si>
  <si>
    <t>koleno kanalizační PP plnostěnné hladké 15 ° DN 150</t>
  </si>
  <si>
    <t>728023959</t>
  </si>
  <si>
    <t>7*1,015</t>
  </si>
  <si>
    <t>Zabezpečení konců  potrubí DN do 300 při tlakových zkouškách</t>
  </si>
  <si>
    <t>1730020118</t>
  </si>
  <si>
    <t>892575114</t>
  </si>
  <si>
    <t>Zkouška těsnosti kanalizace DN do 200, vodou</t>
  </si>
  <si>
    <t>-1030232074</t>
  </si>
  <si>
    <t>893703111</t>
  </si>
  <si>
    <t>Zkouška průchodnosti potrubí do DN 300, vodou</t>
  </si>
  <si>
    <t>-897693315</t>
  </si>
  <si>
    <t>89481238R</t>
  </si>
  <si>
    <t>Dod+mtž revizní šachta brzdící z PP DN 800 tl.stěny 12 mm</t>
  </si>
  <si>
    <t>1817162828</t>
  </si>
  <si>
    <t>"RŠ 2,5,6,7,8,9,10,11,12,13,14,15,16" 1</t>
  </si>
  <si>
    <t>89481239R</t>
  </si>
  <si>
    <t>Dod+mtž revizní šachta z PP DN 800 tl.stěny 12 mm</t>
  </si>
  <si>
    <t>-1643576902</t>
  </si>
  <si>
    <t>"RŠ3,4,17" 1</t>
  </si>
  <si>
    <t>894411111</t>
  </si>
  <si>
    <t>Zřízení šachet kanalizačních z betonových dílců na potrubí DN do 200 dno beton tř. C 25/30</t>
  </si>
  <si>
    <t>674788109</t>
  </si>
  <si>
    <t>"RŠ1,18"2</t>
  </si>
  <si>
    <t>899104111</t>
  </si>
  <si>
    <t>Osazení poklopů litinových nebo ocelových včetně rámů hmotnosti nad 150 kg</t>
  </si>
  <si>
    <t>-60483644</t>
  </si>
  <si>
    <t>592246601</t>
  </si>
  <si>
    <t>poklop šachtový D 400 - BEGU-B-K</t>
  </si>
  <si>
    <t>-1131484844</t>
  </si>
  <si>
    <t>592243930</t>
  </si>
  <si>
    <t>prstenec betonový vyrovnávací TBW-Q 625/100/120 62,5 x10 x 12 cm</t>
  </si>
  <si>
    <t>1962534890</t>
  </si>
  <si>
    <t>592243931</t>
  </si>
  <si>
    <t>prstenec betonový vyrovnávací TBW-Q 625/120/120 62,5 x120 x 12 cm</t>
  </si>
  <si>
    <t>-527647001</t>
  </si>
  <si>
    <t>592243120</t>
  </si>
  <si>
    <t>konus šachetní betonový TBR-Q.1 100-63/58/12 KPS 100x62,5x58 cm</t>
  </si>
  <si>
    <t>885735992</t>
  </si>
  <si>
    <t>592243050</t>
  </si>
  <si>
    <t>skruž betonová šachetní TBS-Q.1 100/25 D100x25x12 cm</t>
  </si>
  <si>
    <t>-317116133</t>
  </si>
  <si>
    <t>592243060</t>
  </si>
  <si>
    <t>skruž betonová šachetní TBS-Q.1 100/50 D100x50x12 cm</t>
  </si>
  <si>
    <t>-1526163606</t>
  </si>
  <si>
    <t>592243070</t>
  </si>
  <si>
    <t>skruž betonová šachetní TBS-Q.1 100/100 D100x100x12 cm</t>
  </si>
  <si>
    <t>1395821264</t>
  </si>
  <si>
    <t>59224338</t>
  </si>
  <si>
    <t>dno betonové šachty kanalizační přímé TBZ-Q.1 100/525 KOM tl. 15 cm</t>
  </si>
  <si>
    <t>1728041118</t>
  </si>
  <si>
    <t>59224337</t>
  </si>
  <si>
    <t>dno betonové šachty kanalizační přímé TBZ-Q.1 100/448 KOM tl. 15 cm</t>
  </si>
  <si>
    <t>19620932</t>
  </si>
  <si>
    <t>592243480</t>
  </si>
  <si>
    <t>těsnění elastomerové pro spojení šachetních dílů EMT DN 1000</t>
  </si>
  <si>
    <t>-911855545</t>
  </si>
  <si>
    <t>-510897879</t>
  </si>
  <si>
    <t>0,6*4</t>
  </si>
  <si>
    <t>-394713640</t>
  </si>
  <si>
    <t>286113280</t>
  </si>
  <si>
    <t>trubka kanalizace plastová KGEM-400x2000 mm SN4</t>
  </si>
  <si>
    <t>1053442143</t>
  </si>
  <si>
    <t>-1036593034</t>
  </si>
  <si>
    <t>807582131</t>
  </si>
  <si>
    <t>-1592863506</t>
  </si>
  <si>
    <t>-1737888930</t>
  </si>
  <si>
    <t>-1188792183</t>
  </si>
  <si>
    <t>36,7*2</t>
  </si>
  <si>
    <t>715371635</t>
  </si>
  <si>
    <t>1213968202</t>
  </si>
  <si>
    <t>-1170605540</t>
  </si>
  <si>
    <t>31,489*19</t>
  </si>
  <si>
    <t>460927214</t>
  </si>
  <si>
    <t>1145657182</t>
  </si>
  <si>
    <t>1834880706</t>
  </si>
  <si>
    <t>-1362637938</t>
  </si>
  <si>
    <t>-1884593759</t>
  </si>
  <si>
    <t>1681522685</t>
  </si>
  <si>
    <t>-1230152059</t>
  </si>
  <si>
    <t>812047278</t>
  </si>
  <si>
    <t>-1217980519</t>
  </si>
  <si>
    <t>4 - IO 04 Přípojka NN pro ATS - rozpočet zpracován odděleně</t>
  </si>
  <si>
    <t>Ing. Stránský</t>
  </si>
  <si>
    <t>74000000R</t>
  </si>
  <si>
    <t>Přípojka NN - montáž</t>
  </si>
  <si>
    <t>-1214517317</t>
  </si>
  <si>
    <t>35700000R</t>
  </si>
  <si>
    <t>Přípojka NN - dodávka</t>
  </si>
  <si>
    <t>-1598564532</t>
  </si>
  <si>
    <t>34500000R</t>
  </si>
  <si>
    <t>Přípojka NN - materiál</t>
  </si>
  <si>
    <t>86951714</t>
  </si>
  <si>
    <t>46015000R</t>
  </si>
  <si>
    <t>Přípojka NN - zemní práce</t>
  </si>
  <si>
    <t>1801672082</t>
  </si>
  <si>
    <t>99999</t>
  </si>
  <si>
    <t>VRN - výchozí revize</t>
  </si>
  <si>
    <t>1024</t>
  </si>
  <si>
    <t>1296067264</t>
  </si>
  <si>
    <t>5 - Elektroinstalace, MaR - rozpočet zpracován odděleně</t>
  </si>
  <si>
    <t>Elektroinstalace, MaR - montáž</t>
  </si>
  <si>
    <t>1644014270</t>
  </si>
  <si>
    <t>Elektroinstalace, MaR - dodávka</t>
  </si>
  <si>
    <t>1465696198</t>
  </si>
  <si>
    <t>Elektroinstalace, MaR - materiál</t>
  </si>
  <si>
    <t>-822884755</t>
  </si>
  <si>
    <t>VRN - výchozí revize, programování, fční zkoušky</t>
  </si>
  <si>
    <t>-1483723685</t>
  </si>
  <si>
    <t>6 - Kácení dřevin</t>
  </si>
  <si>
    <t>Ing. Simona Kalinová</t>
  </si>
  <si>
    <t>112101124</t>
  </si>
  <si>
    <t>Kácení stromů jehličnatých D kmene do 900 mm</t>
  </si>
  <si>
    <t>-950059425</t>
  </si>
  <si>
    <t>"počet stromů a jejich průměr je nutné upřesnit po vytýčení trasy IS a ATS" 70</t>
  </si>
  <si>
    <t>162301408</t>
  </si>
  <si>
    <t>Vodorovné přemístění větví stromů jehličnatých do 5 km D kmene do 900 mm</t>
  </si>
  <si>
    <t>-24665298</t>
  </si>
  <si>
    <t>162301418</t>
  </si>
  <si>
    <t>Vodorovné přemístění kmenů stromů jehličnatých do 5 km D kmene do 900 mm</t>
  </si>
  <si>
    <t>-1105737324</t>
  </si>
  <si>
    <t>162301424</t>
  </si>
  <si>
    <t>Vodorovné přemístění pařezů do 5 km D do 900 mm</t>
  </si>
  <si>
    <t>1696044328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</si>
</sst>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#,##0.00"/>
    <numFmt numFmtId="167" formatCode="#,##0.00%"/>
    <numFmt numFmtId="168" formatCode="DD\.MM\.YYYY"/>
    <numFmt numFmtId="169" formatCode="#,##0.00000"/>
    <numFmt numFmtId="170" formatCode="@"/>
    <numFmt numFmtId="171" formatCode="#,##0.000"/>
  </numFmts>
  <fonts count="38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54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245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0" xfId="21" applyFont="1" applyFill="1" applyAlignment="1" applyProtection="1">
      <alignment horizontal="left" vertical="center"/>
      <protection/>
    </xf>
    <xf numFmtId="164" fontId="3" fillId="2" borderId="0" xfId="21" applyFont="1" applyFill="1" applyAlignment="1" applyProtection="1">
      <alignment vertical="center"/>
      <protection/>
    </xf>
    <xf numFmtId="164" fontId="4" fillId="2" borderId="0" xfId="21" applyFont="1" applyFill="1" applyAlignment="1" applyProtection="1">
      <alignment horizontal="left" vertical="center"/>
      <protection/>
    </xf>
    <xf numFmtId="164" fontId="5" fillId="2" borderId="0" xfId="20" applyNumberFormat="1" applyFont="1" applyFill="1" applyBorder="1" applyAlignment="1" applyProtection="1">
      <alignment vertical="center"/>
      <protection/>
    </xf>
    <xf numFmtId="164" fontId="1" fillId="2" borderId="0" xfId="21" applyFill="1">
      <alignment/>
      <protection/>
    </xf>
    <xf numFmtId="164" fontId="2" fillId="2" borderId="0" xfId="21" applyFont="1" applyFill="1" applyAlignment="1">
      <alignment horizontal="left" vertical="center"/>
      <protection/>
    </xf>
    <xf numFmtId="164" fontId="2" fillId="0" borderId="0" xfId="21" applyFont="1" applyAlignment="1">
      <alignment horizontal="left" vertical="center"/>
      <protection/>
    </xf>
    <xf numFmtId="164" fontId="7" fillId="0" borderId="0" xfId="21" applyFont="1" applyBorder="1" applyAlignment="1">
      <alignment horizontal="center" vertical="center"/>
      <protection/>
    </xf>
    <xf numFmtId="164" fontId="7" fillId="3" borderId="0" xfId="21" applyFont="1" applyFill="1" applyBorder="1" applyAlignment="1">
      <alignment horizontal="center" vertical="center"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 applyProtection="1">
      <alignment/>
      <protection/>
    </xf>
    <xf numFmtId="164" fontId="1" fillId="0" borderId="2" xfId="21" applyBorder="1" applyProtection="1">
      <alignment/>
      <protection/>
    </xf>
    <xf numFmtId="164" fontId="1" fillId="0" borderId="3" xfId="21" applyBorder="1" applyProtection="1">
      <alignment/>
      <protection/>
    </xf>
    <xf numFmtId="164" fontId="1" fillId="0" borderId="4" xfId="21" applyBorder="1" applyProtection="1">
      <alignment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" fillId="0" borderId="5" xfId="21" applyBorder="1" applyProtection="1">
      <alignment/>
      <protection/>
    </xf>
    <xf numFmtId="164" fontId="7" fillId="0" borderId="0" xfId="21" applyFont="1" applyAlignment="1">
      <alignment horizontal="left" vertical="center"/>
      <protection/>
    </xf>
    <xf numFmtId="164" fontId="1" fillId="0" borderId="0" xfId="21" applyBorder="1" applyProtection="1">
      <alignment/>
      <protection/>
    </xf>
    <xf numFmtId="164" fontId="9" fillId="0" borderId="0" xfId="21" applyFont="1" applyBorder="1" applyAlignment="1" applyProtection="1">
      <alignment horizontal="left" vertical="top"/>
      <protection/>
    </xf>
    <xf numFmtId="164" fontId="10" fillId="0" borderId="0" xfId="21" applyFont="1" applyBorder="1" applyAlignment="1" applyProtection="1">
      <alignment horizontal="left" vertical="center"/>
      <protection/>
    </xf>
    <xf numFmtId="164" fontId="11" fillId="0" borderId="0" xfId="21" applyFont="1" applyBorder="1" applyAlignment="1" applyProtection="1">
      <alignment horizontal="left" vertical="top"/>
      <protection/>
    </xf>
    <xf numFmtId="164" fontId="11" fillId="0" borderId="0" xfId="21" applyFont="1" applyBorder="1" applyAlignment="1" applyProtection="1">
      <alignment horizontal="left" vertical="top" wrapText="1"/>
      <protection/>
    </xf>
    <xf numFmtId="164" fontId="9" fillId="0" borderId="0" xfId="21" applyFont="1" applyBorder="1" applyAlignment="1" applyProtection="1">
      <alignment horizontal="left" vertical="center"/>
      <protection/>
    </xf>
    <xf numFmtId="164" fontId="10" fillId="0" borderId="0" xfId="21" applyFont="1" applyBorder="1" applyAlignment="1" applyProtection="1">
      <alignment horizontal="left" vertical="center" wrapText="1"/>
      <protection/>
    </xf>
    <xf numFmtId="164" fontId="1" fillId="0" borderId="6" xfId="21" applyBorder="1" applyProtection="1">
      <alignment/>
      <protection/>
    </xf>
    <xf numFmtId="164" fontId="12" fillId="0" borderId="0" xfId="21" applyFont="1" applyBorder="1" applyAlignment="1" applyProtection="1">
      <alignment horizontal="left" vertical="center"/>
      <protection/>
    </xf>
    <xf numFmtId="166" fontId="3" fillId="0" borderId="0" xfId="21" applyNumberFormat="1" applyFont="1" applyBorder="1" applyAlignment="1" applyProtection="1">
      <alignment vertical="center"/>
      <protection/>
    </xf>
    <xf numFmtId="164" fontId="1" fillId="0" borderId="0" xfId="21" applyFont="1" applyAlignment="1">
      <alignment vertical="center"/>
      <protection/>
    </xf>
    <xf numFmtId="164" fontId="1" fillId="0" borderId="4" xfId="21" applyFont="1" applyBorder="1" applyAlignment="1" applyProtection="1">
      <alignment vertical="center"/>
      <protection/>
    </xf>
    <xf numFmtId="164" fontId="1" fillId="0" borderId="0" xfId="21" applyFont="1" applyBorder="1" applyAlignment="1" applyProtection="1">
      <alignment vertical="center"/>
      <protection/>
    </xf>
    <xf numFmtId="164" fontId="1" fillId="0" borderId="5" xfId="21" applyFont="1" applyBorder="1" applyAlignment="1" applyProtection="1">
      <alignment vertical="center"/>
      <protection/>
    </xf>
    <xf numFmtId="164" fontId="13" fillId="0" borderId="7" xfId="21" applyFont="1" applyBorder="1" applyAlignment="1" applyProtection="1">
      <alignment horizontal="left" vertical="center"/>
      <protection/>
    </xf>
    <xf numFmtId="164" fontId="1" fillId="0" borderId="7" xfId="21" applyFont="1" applyBorder="1" applyAlignment="1" applyProtection="1">
      <alignment vertical="center"/>
      <protection/>
    </xf>
    <xf numFmtId="166" fontId="13" fillId="0" borderId="7" xfId="21" applyNumberFormat="1" applyFont="1" applyBorder="1" applyAlignment="1" applyProtection="1">
      <alignment vertical="center"/>
      <protection/>
    </xf>
    <xf numFmtId="164" fontId="14" fillId="0" borderId="0" xfId="21" applyFont="1" applyAlignment="1">
      <alignment vertical="center"/>
      <protection/>
    </xf>
    <xf numFmtId="164" fontId="14" fillId="0" borderId="4" xfId="21" applyFont="1" applyBorder="1" applyAlignment="1" applyProtection="1">
      <alignment vertical="center"/>
      <protection/>
    </xf>
    <xf numFmtId="164" fontId="14" fillId="0" borderId="0" xfId="21" applyFont="1" applyBorder="1" applyAlignment="1" applyProtection="1">
      <alignment vertical="center"/>
      <protection/>
    </xf>
    <xf numFmtId="164" fontId="14" fillId="0" borderId="0" xfId="21" applyFont="1" applyBorder="1" applyAlignment="1" applyProtection="1">
      <alignment horizontal="left" vertical="center"/>
      <protection/>
    </xf>
    <xf numFmtId="167" fontId="14" fillId="0" borderId="0" xfId="21" applyNumberFormat="1" applyFont="1" applyBorder="1" applyAlignment="1" applyProtection="1">
      <alignment vertical="center"/>
      <protection/>
    </xf>
    <xf numFmtId="164" fontId="14" fillId="0" borderId="0" xfId="21" applyFont="1" applyBorder="1" applyAlignment="1" applyProtection="1">
      <alignment horizontal="center" vertical="center"/>
      <protection/>
    </xf>
    <xf numFmtId="166" fontId="15" fillId="0" borderId="0" xfId="21" applyNumberFormat="1" applyFont="1" applyBorder="1" applyAlignment="1" applyProtection="1">
      <alignment vertical="center"/>
      <protection/>
    </xf>
    <xf numFmtId="164" fontId="14" fillId="0" borderId="5" xfId="21" applyFont="1" applyBorder="1" applyAlignment="1" applyProtection="1">
      <alignment vertical="center"/>
      <protection/>
    </xf>
    <xf numFmtId="164" fontId="1" fillId="4" borderId="0" xfId="21" applyFont="1" applyFill="1" applyBorder="1" applyAlignment="1" applyProtection="1">
      <alignment vertical="center"/>
      <protection/>
    </xf>
    <xf numFmtId="164" fontId="11" fillId="4" borderId="8" xfId="21" applyFont="1" applyFill="1" applyBorder="1" applyAlignment="1" applyProtection="1">
      <alignment horizontal="left" vertical="center"/>
      <protection/>
    </xf>
    <xf numFmtId="164" fontId="1" fillId="4" borderId="9" xfId="21" applyFont="1" applyFill="1" applyBorder="1" applyAlignment="1" applyProtection="1">
      <alignment vertical="center"/>
      <protection/>
    </xf>
    <xf numFmtId="164" fontId="11" fillId="4" borderId="9" xfId="21" applyFont="1" applyFill="1" applyBorder="1" applyAlignment="1" applyProtection="1">
      <alignment horizontal="center" vertical="center"/>
      <protection/>
    </xf>
    <xf numFmtId="164" fontId="11" fillId="4" borderId="9" xfId="21" applyFont="1" applyFill="1" applyBorder="1" applyAlignment="1" applyProtection="1">
      <alignment horizontal="left" vertical="center"/>
      <protection/>
    </xf>
    <xf numFmtId="166" fontId="11" fillId="4" borderId="10" xfId="21" applyNumberFormat="1" applyFont="1" applyFill="1" applyBorder="1" applyAlignment="1" applyProtection="1">
      <alignment vertical="center"/>
      <protection/>
    </xf>
    <xf numFmtId="164" fontId="16" fillId="0" borderId="11" xfId="21" applyFont="1" applyBorder="1" applyAlignment="1" applyProtection="1">
      <alignment horizontal="left" vertical="center"/>
      <protection/>
    </xf>
    <xf numFmtId="164" fontId="1" fillId="0" borderId="12" xfId="21" applyFont="1" applyBorder="1" applyAlignment="1" applyProtection="1">
      <alignment vertical="center"/>
      <protection/>
    </xf>
    <xf numFmtId="164" fontId="1" fillId="0" borderId="13" xfId="21" applyFont="1" applyBorder="1" applyAlignment="1" applyProtection="1">
      <alignment vertical="center"/>
      <protection/>
    </xf>
    <xf numFmtId="164" fontId="1" fillId="0" borderId="14" xfId="21" applyBorder="1" applyProtection="1">
      <alignment/>
      <protection/>
    </xf>
    <xf numFmtId="164" fontId="1" fillId="0" borderId="15" xfId="21" applyBorder="1" applyProtection="1">
      <alignment/>
      <protection/>
    </xf>
    <xf numFmtId="164" fontId="17" fillId="0" borderId="16" xfId="21" applyFont="1" applyBorder="1" applyAlignment="1" applyProtection="1">
      <alignment horizontal="left" vertical="center"/>
      <protection/>
    </xf>
    <xf numFmtId="164" fontId="1" fillId="0" borderId="17" xfId="21" applyFont="1" applyBorder="1" applyAlignment="1" applyProtection="1">
      <alignment vertical="center"/>
      <protection/>
    </xf>
    <xf numFmtId="164" fontId="17" fillId="0" borderId="17" xfId="21" applyFont="1" applyBorder="1" applyAlignment="1" applyProtection="1">
      <alignment horizontal="left" vertical="center"/>
      <protection/>
    </xf>
    <xf numFmtId="164" fontId="1" fillId="0" borderId="18" xfId="21" applyFont="1" applyBorder="1" applyAlignment="1" applyProtection="1">
      <alignment vertical="center"/>
      <protection/>
    </xf>
    <xf numFmtId="164" fontId="1" fillId="0" borderId="19" xfId="21" applyFont="1" applyBorder="1" applyAlignment="1" applyProtection="1">
      <alignment vertical="center"/>
      <protection/>
    </xf>
    <xf numFmtId="164" fontId="1" fillId="0" borderId="20" xfId="21" applyFont="1" applyBorder="1" applyAlignment="1" applyProtection="1">
      <alignment vertical="center"/>
      <protection/>
    </xf>
    <xf numFmtId="164" fontId="1" fillId="0" borderId="21" xfId="21" applyFont="1" applyBorder="1" applyAlignment="1" applyProtection="1">
      <alignment vertical="center"/>
      <protection/>
    </xf>
    <xf numFmtId="164" fontId="1" fillId="0" borderId="1" xfId="21" applyFont="1" applyBorder="1" applyAlignment="1" applyProtection="1">
      <alignment vertical="center"/>
      <protection/>
    </xf>
    <xf numFmtId="164" fontId="1" fillId="0" borderId="2" xfId="21" applyFont="1" applyBorder="1" applyAlignment="1" applyProtection="1">
      <alignment vertical="center"/>
      <protection/>
    </xf>
    <xf numFmtId="164" fontId="1" fillId="0" borderId="3" xfId="21" applyFont="1" applyBorder="1" applyAlignment="1" applyProtection="1">
      <alignment vertical="center"/>
      <protection/>
    </xf>
    <xf numFmtId="164" fontId="10" fillId="0" borderId="0" xfId="21" applyFont="1" applyAlignment="1">
      <alignment vertical="center"/>
      <protection/>
    </xf>
    <xf numFmtId="164" fontId="10" fillId="0" borderId="4" xfId="21" applyFont="1" applyBorder="1" applyAlignment="1" applyProtection="1">
      <alignment vertical="center"/>
      <protection/>
    </xf>
    <xf numFmtId="164" fontId="10" fillId="0" borderId="0" xfId="21" applyFont="1" applyBorder="1" applyAlignment="1" applyProtection="1">
      <alignment vertical="center"/>
      <protection/>
    </xf>
    <xf numFmtId="164" fontId="10" fillId="0" borderId="5" xfId="21" applyFont="1" applyBorder="1" applyAlignment="1" applyProtection="1">
      <alignment vertical="center"/>
      <protection/>
    </xf>
    <xf numFmtId="164" fontId="11" fillId="0" borderId="0" xfId="21" applyFont="1" applyAlignment="1">
      <alignment vertical="center"/>
      <protection/>
    </xf>
    <xf numFmtId="164" fontId="11" fillId="0" borderId="4" xfId="21" applyFont="1" applyBorder="1" applyAlignment="1" applyProtection="1">
      <alignment vertical="center"/>
      <protection/>
    </xf>
    <xf numFmtId="164" fontId="11" fillId="0" borderId="0" xfId="21" applyFont="1" applyBorder="1" applyAlignment="1" applyProtection="1">
      <alignment horizontal="left" vertical="center"/>
      <protection/>
    </xf>
    <xf numFmtId="164" fontId="11" fillId="0" borderId="0" xfId="21" applyFont="1" applyBorder="1" applyAlignment="1" applyProtection="1">
      <alignment vertical="center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Alignment="1" applyProtection="1">
      <alignment vertical="center"/>
      <protection/>
    </xf>
    <xf numFmtId="164" fontId="18" fillId="0" borderId="0" xfId="21" applyFont="1" applyBorder="1" applyAlignment="1" applyProtection="1">
      <alignment vertical="center"/>
      <protection/>
    </xf>
    <xf numFmtId="168" fontId="10" fillId="0" borderId="0" xfId="21" applyNumberFormat="1" applyFont="1" applyBorder="1" applyAlignment="1" applyProtection="1">
      <alignment horizontal="left" vertical="center"/>
      <protection/>
    </xf>
    <xf numFmtId="164" fontId="19" fillId="0" borderId="11" xfId="21" applyFont="1" applyBorder="1" applyAlignment="1">
      <alignment horizontal="center" vertical="center"/>
      <protection/>
    </xf>
    <xf numFmtId="164" fontId="1" fillId="0" borderId="12" xfId="21" applyFont="1" applyBorder="1" applyAlignment="1">
      <alignment vertical="center"/>
      <protection/>
    </xf>
    <xf numFmtId="164" fontId="1" fillId="0" borderId="13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5" xfId="21" applyFont="1" applyBorder="1" applyAlignment="1">
      <alignment vertical="center"/>
      <protection/>
    </xf>
    <xf numFmtId="164" fontId="1" fillId="0" borderId="15" xfId="21" applyFont="1" applyBorder="1" applyAlignment="1" applyProtection="1">
      <alignment vertical="center"/>
      <protection/>
    </xf>
    <xf numFmtId="164" fontId="10" fillId="5" borderId="8" xfId="21" applyFont="1" applyFill="1" applyBorder="1" applyAlignment="1" applyProtection="1">
      <alignment horizontal="center" vertical="center"/>
      <protection/>
    </xf>
    <xf numFmtId="164" fontId="1" fillId="5" borderId="9" xfId="21" applyFont="1" applyFill="1" applyBorder="1" applyAlignment="1" applyProtection="1">
      <alignment vertical="center"/>
      <protection/>
    </xf>
    <xf numFmtId="164" fontId="10" fillId="5" borderId="9" xfId="21" applyFont="1" applyFill="1" applyBorder="1" applyAlignment="1" applyProtection="1">
      <alignment horizontal="center" vertical="center"/>
      <protection/>
    </xf>
    <xf numFmtId="164" fontId="10" fillId="5" borderId="10" xfId="21" applyFont="1" applyFill="1" applyBorder="1" applyAlignment="1" applyProtection="1">
      <alignment horizontal="center" vertical="center"/>
      <protection/>
    </xf>
    <xf numFmtId="164" fontId="9" fillId="0" borderId="22" xfId="21" applyFont="1" applyBorder="1" applyAlignment="1" applyProtection="1">
      <alignment horizontal="center" vertical="center" wrapText="1"/>
      <protection/>
    </xf>
    <xf numFmtId="164" fontId="9" fillId="0" borderId="23" xfId="21" applyFont="1" applyBorder="1" applyAlignment="1" applyProtection="1">
      <alignment horizontal="center" vertical="center" wrapText="1"/>
      <protection/>
    </xf>
    <xf numFmtId="164" fontId="9" fillId="0" borderId="24" xfId="21" applyFont="1" applyBorder="1" applyAlignment="1" applyProtection="1">
      <alignment horizontal="center" vertical="center" wrapText="1"/>
      <protection/>
    </xf>
    <xf numFmtId="164" fontId="1" fillId="0" borderId="11" xfId="21" applyFont="1" applyBorder="1" applyAlignment="1" applyProtection="1">
      <alignment vertical="center"/>
      <protection/>
    </xf>
    <xf numFmtId="164" fontId="20" fillId="0" borderId="0" xfId="21" applyFont="1" applyBorder="1" applyAlignment="1" applyProtection="1">
      <alignment horizontal="left" vertical="center"/>
      <protection/>
    </xf>
    <xf numFmtId="164" fontId="20" fillId="0" borderId="0" xfId="21" applyFont="1" applyBorder="1" applyAlignment="1" applyProtection="1">
      <alignment vertical="center"/>
      <protection/>
    </xf>
    <xf numFmtId="166" fontId="20" fillId="0" borderId="0" xfId="21" applyNumberFormat="1" applyFont="1" applyBorder="1" applyAlignment="1" applyProtection="1">
      <alignment horizontal="right" vertical="center"/>
      <protection/>
    </xf>
    <xf numFmtId="166" fontId="20" fillId="0" borderId="0" xfId="21" applyNumberFormat="1" applyFont="1" applyBorder="1" applyAlignment="1" applyProtection="1">
      <alignment vertical="center"/>
      <protection/>
    </xf>
    <xf numFmtId="166" fontId="19" fillId="0" borderId="14" xfId="21" applyNumberFormat="1" applyFont="1" applyBorder="1" applyAlignment="1" applyProtection="1">
      <alignment vertical="center"/>
      <protection/>
    </xf>
    <xf numFmtId="166" fontId="19" fillId="0" borderId="0" xfId="21" applyNumberFormat="1" applyFont="1" applyBorder="1" applyAlignment="1" applyProtection="1">
      <alignment vertical="center"/>
      <protection/>
    </xf>
    <xf numFmtId="169" fontId="19" fillId="0" borderId="0" xfId="21" applyNumberFormat="1" applyFont="1" applyBorder="1" applyAlignment="1" applyProtection="1">
      <alignment vertical="center"/>
      <protection/>
    </xf>
    <xf numFmtId="166" fontId="19" fillId="0" borderId="15" xfId="21" applyNumberFormat="1" applyFont="1" applyBorder="1" applyAlignment="1" applyProtection="1">
      <alignment vertical="center"/>
      <protection/>
    </xf>
    <xf numFmtId="164" fontId="11" fillId="0" borderId="0" xfId="21" applyFont="1" applyAlignment="1">
      <alignment horizontal="left" vertical="center"/>
      <protection/>
    </xf>
    <xf numFmtId="164" fontId="21" fillId="0" borderId="0" xfId="21" applyFont="1" applyAlignment="1">
      <alignment horizontal="left" vertical="center"/>
      <protection/>
    </xf>
    <xf numFmtId="164" fontId="22" fillId="0" borderId="0" xfId="20" applyNumberFormat="1" applyFont="1" applyFill="1" applyBorder="1" applyAlignment="1" applyProtection="1">
      <alignment horizontal="center" vertical="center"/>
      <protection/>
    </xf>
    <xf numFmtId="164" fontId="23" fillId="0" borderId="4" xfId="21" applyFont="1" applyBorder="1" applyAlignment="1" applyProtection="1">
      <alignment vertical="center"/>
      <protection/>
    </xf>
    <xf numFmtId="164" fontId="24" fillId="0" borderId="0" xfId="21" applyFont="1" applyBorder="1" applyAlignment="1" applyProtection="1">
      <alignment vertical="center"/>
      <protection/>
    </xf>
    <xf numFmtId="164" fontId="24" fillId="0" borderId="0" xfId="21" applyFont="1" applyBorder="1" applyAlignment="1" applyProtection="1">
      <alignment horizontal="left" vertical="center" wrapText="1"/>
      <protection/>
    </xf>
    <xf numFmtId="164" fontId="25" fillId="0" borderId="0" xfId="21" applyFont="1" applyBorder="1" applyAlignment="1" applyProtection="1">
      <alignment vertical="center"/>
      <protection/>
    </xf>
    <xf numFmtId="166" fontId="25" fillId="0" borderId="0" xfId="21" applyNumberFormat="1" applyFont="1" applyBorder="1" applyAlignment="1" applyProtection="1">
      <alignment vertical="center"/>
      <protection/>
    </xf>
    <xf numFmtId="164" fontId="23" fillId="0" borderId="5" xfId="21" applyFont="1" applyBorder="1" applyAlignment="1" applyProtection="1">
      <alignment vertical="center"/>
      <protection/>
    </xf>
    <xf numFmtId="164" fontId="23" fillId="0" borderId="0" xfId="21" applyFont="1" applyAlignment="1">
      <alignment vertical="center"/>
      <protection/>
    </xf>
    <xf numFmtId="166" fontId="26" fillId="0" borderId="14" xfId="21" applyNumberFormat="1" applyFont="1" applyBorder="1" applyAlignment="1" applyProtection="1">
      <alignment vertical="center"/>
      <protection/>
    </xf>
    <xf numFmtId="166" fontId="26" fillId="0" borderId="0" xfId="21" applyNumberFormat="1" applyFont="1" applyBorder="1" applyAlignment="1" applyProtection="1">
      <alignment vertical="center"/>
      <protection/>
    </xf>
    <xf numFmtId="169" fontId="26" fillId="0" borderId="0" xfId="21" applyNumberFormat="1" applyFont="1" applyBorder="1" applyAlignment="1" applyProtection="1">
      <alignment vertical="center"/>
      <protection/>
    </xf>
    <xf numFmtId="166" fontId="26" fillId="0" borderId="15" xfId="21" applyNumberFormat="1" applyFont="1" applyBorder="1" applyAlignment="1" applyProtection="1">
      <alignment vertical="center"/>
      <protection/>
    </xf>
    <xf numFmtId="164" fontId="23" fillId="0" borderId="0" xfId="21" applyFont="1" applyAlignment="1">
      <alignment horizontal="left" vertical="center"/>
      <protection/>
    </xf>
    <xf numFmtId="166" fontId="26" fillId="0" borderId="16" xfId="21" applyNumberFormat="1" applyFont="1" applyBorder="1" applyAlignment="1" applyProtection="1">
      <alignment vertical="center"/>
      <protection/>
    </xf>
    <xf numFmtId="166" fontId="26" fillId="0" borderId="17" xfId="21" applyNumberFormat="1" applyFont="1" applyBorder="1" applyAlignment="1" applyProtection="1">
      <alignment vertical="center"/>
      <protection/>
    </xf>
    <xf numFmtId="169" fontId="26" fillId="0" borderId="17" xfId="21" applyNumberFormat="1" applyFont="1" applyBorder="1" applyAlignment="1" applyProtection="1">
      <alignment vertical="center"/>
      <protection/>
    </xf>
    <xf numFmtId="166" fontId="26" fillId="0" borderId="18" xfId="21" applyNumberFormat="1" applyFont="1" applyBorder="1" applyAlignment="1" applyProtection="1">
      <alignment vertical="center"/>
      <protection/>
    </xf>
    <xf numFmtId="164" fontId="1" fillId="0" borderId="16" xfId="21" applyFont="1" applyBorder="1" applyAlignment="1">
      <alignment vertical="center"/>
      <protection/>
    </xf>
    <xf numFmtId="164" fontId="1" fillId="0" borderId="17" xfId="21" applyFont="1" applyBorder="1" applyAlignment="1">
      <alignment vertical="center"/>
      <protection/>
    </xf>
    <xf numFmtId="164" fontId="1" fillId="0" borderId="18" xfId="21" applyFont="1" applyBorder="1" applyAlignment="1">
      <alignment vertical="center"/>
      <protection/>
    </xf>
    <xf numFmtId="164" fontId="20" fillId="5" borderId="0" xfId="21" applyFont="1" applyFill="1" applyBorder="1" applyAlignment="1" applyProtection="1">
      <alignment horizontal="left" vertical="center"/>
      <protection/>
    </xf>
    <xf numFmtId="164" fontId="1" fillId="5" borderId="0" xfId="21" applyFont="1" applyFill="1" applyBorder="1" applyAlignment="1" applyProtection="1">
      <alignment vertical="center"/>
      <protection/>
    </xf>
    <xf numFmtId="166" fontId="20" fillId="5" borderId="0" xfId="21" applyNumberFormat="1" applyFont="1" applyFill="1" applyBorder="1" applyAlignment="1" applyProtection="1">
      <alignment vertical="center"/>
      <protection/>
    </xf>
    <xf numFmtId="164" fontId="1" fillId="2" borderId="0" xfId="21" applyFill="1" applyProtection="1">
      <alignment/>
      <protection/>
    </xf>
    <xf numFmtId="164" fontId="5" fillId="2" borderId="0" xfId="20" applyNumberFormat="1" applyFont="1" applyFill="1" applyBorder="1" applyAlignment="1" applyProtection="1">
      <alignment horizontal="center" vertical="center"/>
      <protection/>
    </xf>
    <xf numFmtId="164" fontId="9" fillId="0" borderId="0" xfId="21" applyFont="1" applyBorder="1" applyAlignment="1" applyProtection="1">
      <alignment horizontal="left" vertical="center" wrapText="1"/>
      <protection/>
    </xf>
    <xf numFmtId="164" fontId="3" fillId="0" borderId="0" xfId="21" applyFont="1" applyBorder="1" applyAlignment="1" applyProtection="1">
      <alignment horizontal="left" vertical="center"/>
      <protection/>
    </xf>
    <xf numFmtId="164" fontId="13" fillId="0" borderId="0" xfId="21" applyFont="1" applyBorder="1" applyAlignment="1" applyProtection="1">
      <alignment horizontal="left" vertical="center"/>
      <protection/>
    </xf>
    <xf numFmtId="166" fontId="13" fillId="0" borderId="0" xfId="21" applyNumberFormat="1" applyFont="1" applyBorder="1" applyAlignment="1" applyProtection="1">
      <alignment vertical="center"/>
      <protection/>
    </xf>
    <xf numFmtId="164" fontId="14" fillId="0" borderId="0" xfId="21" applyFont="1" applyBorder="1" applyAlignment="1" applyProtection="1">
      <alignment horizontal="right" vertical="center"/>
      <protection/>
    </xf>
    <xf numFmtId="166" fontId="14" fillId="0" borderId="0" xfId="21" applyNumberFormat="1" applyFont="1" applyBorder="1" applyAlignment="1" applyProtection="1">
      <alignment vertical="center"/>
      <protection/>
    </xf>
    <xf numFmtId="164" fontId="11" fillId="5" borderId="8" xfId="21" applyFont="1" applyFill="1" applyBorder="1" applyAlignment="1" applyProtection="1">
      <alignment horizontal="left" vertical="center"/>
      <protection/>
    </xf>
    <xf numFmtId="164" fontId="11" fillId="5" borderId="9" xfId="21" applyFont="1" applyFill="1" applyBorder="1" applyAlignment="1" applyProtection="1">
      <alignment horizontal="right" vertical="center"/>
      <protection/>
    </xf>
    <xf numFmtId="164" fontId="11" fillId="5" borderId="9" xfId="21" applyFont="1" applyFill="1" applyBorder="1" applyAlignment="1" applyProtection="1">
      <alignment horizontal="center" vertical="center"/>
      <protection/>
    </xf>
    <xf numFmtId="166" fontId="11" fillId="5" borderId="10" xfId="21" applyNumberFormat="1" applyFont="1" applyFill="1" applyBorder="1" applyAlignment="1" applyProtection="1">
      <alignment vertical="center"/>
      <protection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1" fillId="0" borderId="3" xfId="21" applyFont="1" applyBorder="1" applyAlignment="1">
      <alignment vertical="center"/>
      <protection/>
    </xf>
    <xf numFmtId="164" fontId="1" fillId="0" borderId="0" xfId="21" applyFont="1" applyAlignment="1" applyProtection="1">
      <alignment vertical="center"/>
      <protection/>
    </xf>
    <xf numFmtId="164" fontId="10" fillId="5" borderId="0" xfId="21" applyFont="1" applyFill="1" applyBorder="1" applyAlignment="1" applyProtection="1">
      <alignment horizontal="center" vertical="center"/>
      <protection/>
    </xf>
    <xf numFmtId="164" fontId="27" fillId="0" borderId="0" xfId="21" applyFont="1" applyBorder="1" applyAlignment="1" applyProtection="1">
      <alignment horizontal="left" vertical="center"/>
      <protection/>
    </xf>
    <xf numFmtId="164" fontId="28" fillId="0" borderId="0" xfId="21" applyFont="1" applyAlignment="1">
      <alignment vertical="center"/>
      <protection/>
    </xf>
    <xf numFmtId="164" fontId="28" fillId="0" borderId="4" xfId="21" applyFont="1" applyBorder="1" applyAlignment="1" applyProtection="1">
      <alignment vertical="center"/>
      <protection/>
    </xf>
    <xf numFmtId="164" fontId="28" fillId="0" borderId="0" xfId="21" applyFont="1" applyBorder="1" applyAlignment="1" applyProtection="1">
      <alignment vertical="center"/>
      <protection/>
    </xf>
    <xf numFmtId="164" fontId="28" fillId="0" borderId="0" xfId="21" applyFont="1" applyBorder="1" applyAlignment="1" applyProtection="1">
      <alignment horizontal="left" vertical="center"/>
      <protection/>
    </xf>
    <xf numFmtId="166" fontId="28" fillId="0" borderId="0" xfId="21" applyNumberFormat="1" applyFont="1" applyBorder="1" applyAlignment="1" applyProtection="1">
      <alignment vertical="center"/>
      <protection/>
    </xf>
    <xf numFmtId="164" fontId="28" fillId="0" borderId="5" xfId="21" applyFont="1" applyBorder="1" applyAlignment="1" applyProtection="1">
      <alignment vertical="center"/>
      <protection/>
    </xf>
    <xf numFmtId="164" fontId="28" fillId="0" borderId="0" xfId="21" applyFont="1" applyAlignment="1" applyProtection="1">
      <alignment vertical="center"/>
      <protection/>
    </xf>
    <xf numFmtId="164" fontId="29" fillId="0" borderId="0" xfId="21" applyFont="1" applyAlignment="1">
      <alignment vertical="center"/>
      <protection/>
    </xf>
    <xf numFmtId="164" fontId="29" fillId="0" borderId="4" xfId="21" applyFont="1" applyBorder="1" applyAlignment="1" applyProtection="1">
      <alignment vertical="center"/>
      <protection/>
    </xf>
    <xf numFmtId="164" fontId="29" fillId="0" borderId="0" xfId="21" applyFont="1" applyBorder="1" applyAlignment="1" applyProtection="1">
      <alignment vertical="center"/>
      <protection/>
    </xf>
    <xf numFmtId="164" fontId="29" fillId="0" borderId="0" xfId="21" applyFont="1" applyBorder="1" applyAlignment="1" applyProtection="1">
      <alignment horizontal="left" vertical="center"/>
      <protection/>
    </xf>
    <xf numFmtId="166" fontId="29" fillId="0" borderId="0" xfId="21" applyNumberFormat="1" applyFont="1" applyBorder="1" applyAlignment="1" applyProtection="1">
      <alignment vertical="center"/>
      <protection/>
    </xf>
    <xf numFmtId="164" fontId="29" fillId="0" borderId="5" xfId="21" applyFont="1" applyBorder="1" applyAlignment="1" applyProtection="1">
      <alignment vertical="center"/>
      <protection/>
    </xf>
    <xf numFmtId="164" fontId="29" fillId="0" borderId="0" xfId="21" applyFont="1" applyAlignment="1" applyProtection="1">
      <alignment vertical="center"/>
      <protection/>
    </xf>
    <xf numFmtId="166" fontId="27" fillId="0" borderId="0" xfId="21" applyNumberFormat="1" applyFont="1" applyBorder="1" applyAlignment="1" applyProtection="1">
      <alignment vertical="center"/>
      <protection/>
    </xf>
    <xf numFmtId="164" fontId="1" fillId="0" borderId="25" xfId="21" applyFont="1" applyBorder="1" applyAlignment="1" applyProtection="1">
      <alignment vertical="center"/>
      <protection/>
    </xf>
    <xf numFmtId="164" fontId="9" fillId="0" borderId="25" xfId="21" applyFont="1" applyBorder="1" applyAlignment="1" applyProtection="1">
      <alignment horizontal="center" vertical="center"/>
      <protection/>
    </xf>
    <xf numFmtId="164" fontId="1" fillId="0" borderId="0" xfId="21" applyFont="1" applyBorder="1" applyAlignment="1" applyProtection="1">
      <alignment vertical="center"/>
      <protection locked="0"/>
    </xf>
    <xf numFmtId="164" fontId="1" fillId="0" borderId="14" xfId="21" applyFont="1" applyBorder="1" applyAlignment="1" applyProtection="1">
      <alignment vertical="center"/>
      <protection/>
    </xf>
    <xf numFmtId="164" fontId="17" fillId="0" borderId="15" xfId="21" applyFont="1" applyBorder="1" applyAlignment="1" applyProtection="1">
      <alignment horizontal="center" vertical="center"/>
      <protection/>
    </xf>
    <xf numFmtId="164" fontId="1" fillId="0" borderId="0" xfId="21" applyFont="1" applyAlignment="1" applyProtection="1">
      <alignment vertical="center"/>
      <protection locked="0"/>
    </xf>
    <xf numFmtId="164" fontId="1" fillId="0" borderId="0" xfId="21" applyFont="1" applyAlignment="1" applyProtection="1">
      <alignment horizontal="left" vertical="center"/>
      <protection locked="0"/>
    </xf>
    <xf numFmtId="166" fontId="1" fillId="0" borderId="0" xfId="21" applyNumberFormat="1" applyFont="1" applyAlignment="1" applyProtection="1">
      <alignment vertical="center"/>
      <protection locked="0"/>
    </xf>
    <xf numFmtId="164" fontId="1" fillId="0" borderId="16" xfId="21" applyFont="1" applyBorder="1" applyAlignment="1" applyProtection="1">
      <alignment vertical="center"/>
      <protection/>
    </xf>
    <xf numFmtId="164" fontId="17" fillId="0" borderId="18" xfId="21" applyFont="1" applyBorder="1" applyAlignment="1" applyProtection="1">
      <alignment horizontal="center"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4" xfId="21" applyFont="1" applyBorder="1" applyAlignment="1" applyProtection="1">
      <alignment horizontal="center" vertical="center" wrapText="1"/>
      <protection/>
    </xf>
    <xf numFmtId="164" fontId="10" fillId="5" borderId="22" xfId="21" applyFont="1" applyFill="1" applyBorder="1" applyAlignment="1" applyProtection="1">
      <alignment horizontal="center" vertical="center" wrapText="1"/>
      <protection/>
    </xf>
    <xf numFmtId="164" fontId="10" fillId="5" borderId="23" xfId="21" applyFont="1" applyFill="1" applyBorder="1" applyAlignment="1" applyProtection="1">
      <alignment horizontal="center" vertical="center" wrapText="1"/>
      <protection/>
    </xf>
    <xf numFmtId="164" fontId="30" fillId="5" borderId="23" xfId="21" applyFont="1" applyFill="1" applyBorder="1" applyAlignment="1" applyProtection="1">
      <alignment horizontal="center" vertical="center" wrapText="1"/>
      <protection/>
    </xf>
    <xf numFmtId="164" fontId="10" fillId="5" borderId="24" xfId="21" applyFont="1" applyFill="1" applyBorder="1" applyAlignment="1" applyProtection="1">
      <alignment horizontal="center" vertical="center" wrapText="1"/>
      <protection/>
    </xf>
    <xf numFmtId="164" fontId="1" fillId="0" borderId="5" xfId="21" applyFont="1" applyBorder="1" applyAlignment="1" applyProtection="1">
      <alignment horizontal="center" vertical="center" wrapText="1"/>
      <protection/>
    </xf>
    <xf numFmtId="166" fontId="20" fillId="0" borderId="12" xfId="21" applyNumberFormat="1" applyFont="1" applyBorder="1" applyAlignment="1" applyProtection="1">
      <alignment/>
      <protection/>
    </xf>
    <xf numFmtId="169" fontId="31" fillId="0" borderId="12" xfId="21" applyNumberFormat="1" applyFont="1" applyBorder="1" applyAlignment="1" applyProtection="1">
      <alignment/>
      <protection/>
    </xf>
    <xf numFmtId="169" fontId="31" fillId="0" borderId="13" xfId="21" applyNumberFormat="1" applyFont="1" applyBorder="1" applyAlignment="1" applyProtection="1">
      <alignment/>
      <protection/>
    </xf>
    <xf numFmtId="166" fontId="32" fillId="0" borderId="0" xfId="21" applyNumberFormat="1" applyFont="1" applyAlignment="1">
      <alignment vertical="center"/>
      <protection/>
    </xf>
    <xf numFmtId="164" fontId="33" fillId="0" borderId="0" xfId="21" applyFont="1" applyAlignment="1">
      <alignment/>
      <protection/>
    </xf>
    <xf numFmtId="164" fontId="33" fillId="0" borderId="4" xfId="21" applyFont="1" applyBorder="1" applyAlignment="1" applyProtection="1">
      <alignment/>
      <protection/>
    </xf>
    <xf numFmtId="164" fontId="33" fillId="0" borderId="0" xfId="21" applyFont="1" applyBorder="1" applyAlignment="1" applyProtection="1">
      <alignment/>
      <protection/>
    </xf>
    <xf numFmtId="164" fontId="28" fillId="0" borderId="0" xfId="21" applyFont="1" applyBorder="1" applyAlignment="1" applyProtection="1">
      <alignment horizontal="left"/>
      <protection/>
    </xf>
    <xf numFmtId="166" fontId="28" fillId="0" borderId="0" xfId="21" applyNumberFormat="1" applyFont="1" applyBorder="1" applyAlignment="1" applyProtection="1">
      <alignment/>
      <protection/>
    </xf>
    <xf numFmtId="164" fontId="33" fillId="0" borderId="5" xfId="21" applyFont="1" applyBorder="1" applyAlignment="1" applyProtection="1">
      <alignment/>
      <protection/>
    </xf>
    <xf numFmtId="164" fontId="33" fillId="0" borderId="14" xfId="21" applyFont="1" applyBorder="1" applyAlignment="1" applyProtection="1">
      <alignment/>
      <protection/>
    </xf>
    <xf numFmtId="169" fontId="33" fillId="0" borderId="0" xfId="21" applyNumberFormat="1" applyFont="1" applyBorder="1" applyAlignment="1" applyProtection="1">
      <alignment/>
      <protection/>
    </xf>
    <xf numFmtId="169" fontId="33" fillId="0" borderId="15" xfId="21" applyNumberFormat="1" applyFont="1" applyBorder="1" applyAlignment="1" applyProtection="1">
      <alignment/>
      <protection/>
    </xf>
    <xf numFmtId="164" fontId="33" fillId="0" borderId="0" xfId="21" applyFont="1" applyAlignment="1">
      <alignment horizontal="left"/>
      <protection/>
    </xf>
    <xf numFmtId="164" fontId="33" fillId="0" borderId="0" xfId="21" applyFont="1" applyAlignment="1">
      <alignment horizontal="center"/>
      <protection/>
    </xf>
    <xf numFmtId="166" fontId="33" fillId="0" borderId="0" xfId="21" applyNumberFormat="1" applyFont="1" applyAlignment="1">
      <alignment vertical="center"/>
      <protection/>
    </xf>
    <xf numFmtId="164" fontId="29" fillId="0" borderId="0" xfId="21" applyFont="1" applyBorder="1" applyAlignment="1" applyProtection="1">
      <alignment horizontal="left"/>
      <protection/>
    </xf>
    <xf numFmtId="166" fontId="29" fillId="0" borderId="17" xfId="21" applyNumberFormat="1" applyFont="1" applyBorder="1" applyAlignment="1" applyProtection="1">
      <alignment/>
      <protection/>
    </xf>
    <xf numFmtId="164" fontId="1" fillId="0" borderId="25" xfId="21" applyFont="1" applyBorder="1" applyAlignment="1" applyProtection="1">
      <alignment horizontal="center" vertical="center"/>
      <protection/>
    </xf>
    <xf numFmtId="170" fontId="1" fillId="0" borderId="25" xfId="21" applyNumberFormat="1" applyFont="1" applyBorder="1" applyAlignment="1" applyProtection="1">
      <alignment horizontal="left" vertical="center" wrapText="1"/>
      <protection/>
    </xf>
    <xf numFmtId="164" fontId="1" fillId="0" borderId="25" xfId="21" applyFont="1" applyBorder="1" applyAlignment="1" applyProtection="1">
      <alignment horizontal="left" vertical="center" wrapText="1"/>
      <protection/>
    </xf>
    <xf numFmtId="164" fontId="1" fillId="0" borderId="25" xfId="21" applyFont="1" applyBorder="1" applyAlignment="1" applyProtection="1">
      <alignment horizontal="center" vertical="center" wrapText="1"/>
      <protection/>
    </xf>
    <xf numFmtId="171" fontId="1" fillId="0" borderId="25" xfId="21" applyNumberFormat="1" applyFont="1" applyBorder="1" applyAlignment="1" applyProtection="1">
      <alignment vertical="center"/>
      <protection/>
    </xf>
    <xf numFmtId="166" fontId="1" fillId="0" borderId="25" xfId="21" applyNumberFormat="1" applyFont="1" applyBorder="1" applyAlignment="1" applyProtection="1">
      <alignment vertical="center"/>
      <protection/>
    </xf>
    <xf numFmtId="164" fontId="14" fillId="0" borderId="25" xfId="21" applyFont="1" applyBorder="1" applyAlignment="1" applyProtection="1">
      <alignment horizontal="left" vertical="center"/>
      <protection/>
    </xf>
    <xf numFmtId="169" fontId="14" fillId="0" borderId="0" xfId="21" applyNumberFormat="1" applyFont="1" applyBorder="1" applyAlignment="1" applyProtection="1">
      <alignment vertical="center"/>
      <protection/>
    </xf>
    <xf numFmtId="169" fontId="14" fillId="0" borderId="15" xfId="21" applyNumberFormat="1" applyFont="1" applyBorder="1" applyAlignment="1" applyProtection="1">
      <alignment vertical="center"/>
      <protection/>
    </xf>
    <xf numFmtId="166" fontId="1" fillId="0" borderId="0" xfId="21" applyNumberFormat="1" applyFont="1" applyAlignment="1">
      <alignment vertical="center"/>
      <protection/>
    </xf>
    <xf numFmtId="164" fontId="34" fillId="0" borderId="0" xfId="21" applyFont="1" applyAlignment="1">
      <alignment vertical="center"/>
      <protection/>
    </xf>
    <xf numFmtId="164" fontId="34" fillId="0" borderId="4" xfId="21" applyFont="1" applyBorder="1" applyAlignment="1" applyProtection="1">
      <alignment vertical="center"/>
      <protection/>
    </xf>
    <xf numFmtId="164" fontId="34" fillId="0" borderId="0" xfId="21" applyFont="1" applyBorder="1" applyAlignment="1" applyProtection="1">
      <alignment vertical="center"/>
      <protection/>
    </xf>
    <xf numFmtId="164" fontId="34" fillId="0" borderId="0" xfId="21" applyFont="1" applyBorder="1" applyAlignment="1" applyProtection="1">
      <alignment horizontal="left" vertical="center"/>
      <protection/>
    </xf>
    <xf numFmtId="164" fontId="34" fillId="0" borderId="12" xfId="21" applyFont="1" applyBorder="1" applyAlignment="1" applyProtection="1">
      <alignment horizontal="left" vertical="center" wrapText="1"/>
      <protection/>
    </xf>
    <xf numFmtId="171" fontId="34" fillId="0" borderId="0" xfId="21" applyNumberFormat="1" applyFont="1" applyBorder="1" applyAlignment="1" applyProtection="1">
      <alignment vertical="center"/>
      <protection/>
    </xf>
    <xf numFmtId="164" fontId="34" fillId="0" borderId="5" xfId="21" applyFont="1" applyBorder="1" applyAlignment="1" applyProtection="1">
      <alignment vertical="center"/>
      <protection/>
    </xf>
    <xf numFmtId="164" fontId="34" fillId="0" borderId="14" xfId="21" applyFont="1" applyBorder="1" applyAlignment="1" applyProtection="1">
      <alignment vertical="center"/>
      <protection/>
    </xf>
    <xf numFmtId="164" fontId="34" fillId="0" borderId="15" xfId="21" applyFont="1" applyBorder="1" applyAlignment="1" applyProtection="1">
      <alignment vertical="center"/>
      <protection/>
    </xf>
    <xf numFmtId="164" fontId="34" fillId="0" borderId="0" xfId="21" applyFont="1" applyAlignment="1">
      <alignment horizontal="left" vertical="center"/>
      <protection/>
    </xf>
    <xf numFmtId="164" fontId="34" fillId="0" borderId="0" xfId="21" applyFont="1" applyBorder="1" applyAlignment="1" applyProtection="1">
      <alignment horizontal="left" vertical="center" wrapText="1"/>
      <protection/>
    </xf>
    <xf numFmtId="164" fontId="35" fillId="0" borderId="0" xfId="21" applyFont="1" applyAlignment="1">
      <alignment vertical="center"/>
      <protection/>
    </xf>
    <xf numFmtId="164" fontId="35" fillId="0" borderId="4" xfId="21" applyFont="1" applyBorder="1" applyAlignment="1" applyProtection="1">
      <alignment vertical="center"/>
      <protection/>
    </xf>
    <xf numFmtId="164" fontId="35" fillId="0" borderId="0" xfId="21" applyFont="1" applyBorder="1" applyAlignment="1" applyProtection="1">
      <alignment vertical="center"/>
      <protection/>
    </xf>
    <xf numFmtId="164" fontId="35" fillId="0" borderId="0" xfId="21" applyFont="1" applyBorder="1" applyAlignment="1" applyProtection="1">
      <alignment horizontal="left" vertical="center"/>
      <protection/>
    </xf>
    <xf numFmtId="164" fontId="35" fillId="0" borderId="0" xfId="21" applyFont="1" applyBorder="1" applyAlignment="1" applyProtection="1">
      <alignment horizontal="left" vertical="center" wrapText="1"/>
      <protection/>
    </xf>
    <xf numFmtId="171" fontId="35" fillId="0" borderId="0" xfId="21" applyNumberFormat="1" applyFont="1" applyBorder="1" applyAlignment="1" applyProtection="1">
      <alignment vertical="center"/>
      <protection/>
    </xf>
    <xf numFmtId="164" fontId="35" fillId="0" borderId="5" xfId="21" applyFont="1" applyBorder="1" applyAlignment="1" applyProtection="1">
      <alignment vertical="center"/>
      <protection/>
    </xf>
    <xf numFmtId="164" fontId="35" fillId="0" borderId="14" xfId="21" applyFont="1" applyBorder="1" applyAlignment="1" applyProtection="1">
      <alignment vertical="center"/>
      <protection/>
    </xf>
    <xf numFmtId="164" fontId="35" fillId="0" borderId="15" xfId="21" applyFont="1" applyBorder="1" applyAlignment="1" applyProtection="1">
      <alignment vertical="center"/>
      <protection/>
    </xf>
    <xf numFmtId="164" fontId="35" fillId="0" borderId="0" xfId="21" applyFont="1" applyAlignment="1">
      <alignment horizontal="left" vertical="center"/>
      <protection/>
    </xf>
    <xf numFmtId="164" fontId="36" fillId="0" borderId="0" xfId="21" applyFont="1" applyAlignment="1">
      <alignment vertical="center"/>
      <protection/>
    </xf>
    <xf numFmtId="164" fontId="36" fillId="0" borderId="4" xfId="21" applyFont="1" applyBorder="1" applyAlignment="1" applyProtection="1">
      <alignment vertical="center"/>
      <protection/>
    </xf>
    <xf numFmtId="164" fontId="36" fillId="0" borderId="0" xfId="21" applyFont="1" applyBorder="1" applyAlignment="1" applyProtection="1">
      <alignment vertical="center"/>
      <protection/>
    </xf>
    <xf numFmtId="164" fontId="36" fillId="0" borderId="0" xfId="21" applyFont="1" applyBorder="1" applyAlignment="1" applyProtection="1">
      <alignment horizontal="left" vertical="center"/>
      <protection/>
    </xf>
    <xf numFmtId="164" fontId="36" fillId="0" borderId="0" xfId="21" applyFont="1" applyBorder="1" applyAlignment="1" applyProtection="1">
      <alignment horizontal="left" vertical="center" wrapText="1"/>
      <protection/>
    </xf>
    <xf numFmtId="171" fontId="36" fillId="0" borderId="0" xfId="21" applyNumberFormat="1" applyFont="1" applyBorder="1" applyAlignment="1" applyProtection="1">
      <alignment vertical="center"/>
      <protection/>
    </xf>
    <xf numFmtId="164" fontId="36" fillId="0" borderId="5" xfId="21" applyFont="1" applyBorder="1" applyAlignment="1" applyProtection="1">
      <alignment vertical="center"/>
      <protection/>
    </xf>
    <xf numFmtId="164" fontId="36" fillId="0" borderId="14" xfId="21" applyFont="1" applyBorder="1" applyAlignment="1" applyProtection="1">
      <alignment vertical="center"/>
      <protection/>
    </xf>
    <xf numFmtId="164" fontId="36" fillId="0" borderId="15" xfId="21" applyFont="1" applyBorder="1" applyAlignment="1" applyProtection="1">
      <alignment vertical="center"/>
      <protection/>
    </xf>
    <xf numFmtId="164" fontId="36" fillId="0" borderId="0" xfId="21" applyFont="1" applyAlignment="1">
      <alignment horizontal="left" vertical="center"/>
      <protection/>
    </xf>
    <xf numFmtId="164" fontId="37" fillId="0" borderId="25" xfId="21" applyFont="1" applyBorder="1" applyAlignment="1" applyProtection="1">
      <alignment horizontal="center" vertical="center"/>
      <protection/>
    </xf>
    <xf numFmtId="170" fontId="37" fillId="0" borderId="25" xfId="21" applyNumberFormat="1" applyFont="1" applyBorder="1" applyAlignment="1" applyProtection="1">
      <alignment horizontal="left" vertical="center" wrapText="1"/>
      <protection/>
    </xf>
    <xf numFmtId="164" fontId="37" fillId="0" borderId="25" xfId="21" applyFont="1" applyBorder="1" applyAlignment="1" applyProtection="1">
      <alignment horizontal="left" vertical="center" wrapText="1"/>
      <protection/>
    </xf>
    <xf numFmtId="164" fontId="37" fillId="0" borderId="25" xfId="21" applyFont="1" applyBorder="1" applyAlignment="1" applyProtection="1">
      <alignment horizontal="center" vertical="center" wrapText="1"/>
      <protection/>
    </xf>
    <xf numFmtId="171" fontId="37" fillId="0" borderId="25" xfId="21" applyNumberFormat="1" applyFont="1" applyBorder="1" applyAlignment="1" applyProtection="1">
      <alignment vertical="center"/>
      <protection/>
    </xf>
    <xf numFmtId="166" fontId="37" fillId="0" borderId="25" xfId="21" applyNumberFormat="1" applyFont="1" applyBorder="1" applyAlignment="1" applyProtection="1">
      <alignment vertical="center"/>
      <protection/>
    </xf>
    <xf numFmtId="166" fontId="29" fillId="0" borderId="23" xfId="21" applyNumberFormat="1" applyFont="1" applyBorder="1" applyAlignment="1" applyProtection="1">
      <alignment/>
      <protection/>
    </xf>
    <xf numFmtId="166" fontId="28" fillId="0" borderId="12" xfId="21" applyNumberFormat="1" applyFont="1" applyBorder="1" applyAlignment="1" applyProtection="1">
      <alignment/>
      <protection/>
    </xf>
    <xf numFmtId="166" fontId="28" fillId="0" borderId="23" xfId="21" applyNumberFormat="1" applyFont="1" applyBorder="1" applyAlignment="1" applyProtection="1">
      <alignment/>
      <protection/>
    </xf>
    <xf numFmtId="164" fontId="14" fillId="0" borderId="17" xfId="21" applyFont="1" applyBorder="1" applyAlignment="1" applyProtection="1">
      <alignment horizontal="center" vertical="center"/>
      <protection/>
    </xf>
    <xf numFmtId="169" fontId="14" fillId="0" borderId="17" xfId="21" applyNumberFormat="1" applyFont="1" applyBorder="1" applyAlignment="1" applyProtection="1">
      <alignment vertical="center"/>
      <protection/>
    </xf>
    <xf numFmtId="169" fontId="14" fillId="0" borderId="18" xfId="21" applyNumberFormat="1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8"/>
  <sheetViews>
    <sheetView showGridLines="0" tabSelected="1" workbookViewId="0" topLeftCell="A1">
      <pane ySplit="1" topLeftCell="A2" activePane="bottomLeft" state="frozen"/>
      <selection pane="topLeft" activeCell="A1" sqref="A1"/>
      <selection pane="bottomLeft" activeCell="AR114" sqref="AR114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1.8515625" style="1" customWidth="1"/>
    <col min="34" max="34" width="2.57421875" style="1" customWidth="1"/>
    <col min="35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.28515625" style="1" customWidth="1"/>
    <col min="44" max="44" width="10.28125" style="1" customWidth="1"/>
    <col min="45" max="56" width="0" style="1" hidden="1" customWidth="1"/>
    <col min="57" max="57" width="50.28125" style="1" customWidth="1"/>
    <col min="58" max="70" width="6.421875" style="1" customWidth="1"/>
    <col min="71" max="89" width="0" style="1" hidden="1" customWidth="1"/>
    <col min="90" max="16384" width="6.421875" style="1" customWidth="1"/>
  </cols>
  <sheetData>
    <row r="1" spans="1:73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3"/>
      <c r="AH1" s="3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 t="s">
        <v>5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6</v>
      </c>
      <c r="BU1" s="8" t="s">
        <v>6</v>
      </c>
    </row>
    <row r="2" spans="3:72" ht="36.75" customHeight="1">
      <c r="C2" s="9" t="s">
        <v>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R2" s="10" t="s">
        <v>8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9</v>
      </c>
      <c r="BT2" s="11" t="s">
        <v>10</v>
      </c>
    </row>
    <row r="3" spans="2:72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9</v>
      </c>
      <c r="BT3" s="11" t="s">
        <v>11</v>
      </c>
    </row>
    <row r="4" spans="2:71" ht="36.75" customHeight="1">
      <c r="B4" s="15"/>
      <c r="C4" s="16" t="s">
        <v>12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7"/>
      <c r="AS4" s="18" t="s">
        <v>13</v>
      </c>
      <c r="BS4" s="11" t="s">
        <v>14</v>
      </c>
    </row>
    <row r="5" spans="2:71" ht="14.25" customHeight="1">
      <c r="B5" s="15"/>
      <c r="C5" s="19"/>
      <c r="D5" s="20" t="s">
        <v>15</v>
      </c>
      <c r="E5" s="19"/>
      <c r="F5" s="19"/>
      <c r="G5" s="19"/>
      <c r="H5" s="19"/>
      <c r="I5" s="19"/>
      <c r="J5" s="19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19"/>
      <c r="AQ5" s="17"/>
      <c r="BS5" s="11" t="s">
        <v>9</v>
      </c>
    </row>
    <row r="6" spans="2:71" ht="36.75" customHeight="1">
      <c r="B6" s="15"/>
      <c r="C6" s="19"/>
      <c r="D6" s="22" t="s">
        <v>16</v>
      </c>
      <c r="E6" s="19"/>
      <c r="F6" s="19"/>
      <c r="G6" s="19"/>
      <c r="H6" s="19"/>
      <c r="I6" s="19"/>
      <c r="J6" s="19"/>
      <c r="K6" s="23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19"/>
      <c r="AQ6" s="17"/>
      <c r="BS6" s="11" t="s">
        <v>9</v>
      </c>
    </row>
    <row r="7" spans="2:71" ht="14.25" customHeight="1">
      <c r="B7" s="15"/>
      <c r="C7" s="19"/>
      <c r="D7" s="24" t="s">
        <v>18</v>
      </c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4" t="s">
        <v>19</v>
      </c>
      <c r="AL7" s="19"/>
      <c r="AM7" s="19"/>
      <c r="AN7" s="21"/>
      <c r="AO7" s="19"/>
      <c r="AP7" s="19"/>
      <c r="AQ7" s="17"/>
      <c r="BS7" s="11" t="s">
        <v>9</v>
      </c>
    </row>
    <row r="8" spans="2:71" ht="14.25" customHeight="1">
      <c r="B8" s="15"/>
      <c r="C8" s="19"/>
      <c r="D8" s="24" t="s">
        <v>20</v>
      </c>
      <c r="E8" s="19"/>
      <c r="F8" s="19"/>
      <c r="G8" s="19"/>
      <c r="H8" s="19"/>
      <c r="I8" s="19"/>
      <c r="J8" s="19"/>
      <c r="K8" s="21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4" t="s">
        <v>22</v>
      </c>
      <c r="AL8" s="19"/>
      <c r="AM8" s="19"/>
      <c r="AN8" s="21" t="s">
        <v>23</v>
      </c>
      <c r="AO8" s="19"/>
      <c r="AP8" s="19"/>
      <c r="AQ8" s="17"/>
      <c r="BS8" s="11" t="s">
        <v>9</v>
      </c>
    </row>
    <row r="9" spans="2:71" ht="14.25" customHeight="1">
      <c r="B9" s="1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7"/>
      <c r="BS9" s="11" t="s">
        <v>9</v>
      </c>
    </row>
    <row r="10" spans="2:71" ht="14.25" customHeight="1">
      <c r="B10" s="15"/>
      <c r="C10" s="19"/>
      <c r="D10" s="24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4" t="s">
        <v>25</v>
      </c>
      <c r="AL10" s="19"/>
      <c r="AM10" s="19"/>
      <c r="AN10" s="21"/>
      <c r="AO10" s="19"/>
      <c r="AP10" s="19"/>
      <c r="AQ10" s="17"/>
      <c r="BS10" s="11" t="s">
        <v>9</v>
      </c>
    </row>
    <row r="11" spans="2:71" ht="18" customHeight="1">
      <c r="B11" s="15"/>
      <c r="C11" s="19"/>
      <c r="D11" s="19"/>
      <c r="E11" s="21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4" t="s">
        <v>26</v>
      </c>
      <c r="AL11" s="19"/>
      <c r="AM11" s="19"/>
      <c r="AN11" s="21"/>
      <c r="AO11" s="19"/>
      <c r="AP11" s="19"/>
      <c r="AQ11" s="17"/>
      <c r="BS11" s="11" t="s">
        <v>9</v>
      </c>
    </row>
    <row r="12" spans="2:71" ht="6.75" customHeight="1">
      <c r="B12" s="1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7"/>
      <c r="BS12" s="11" t="s">
        <v>9</v>
      </c>
    </row>
    <row r="13" spans="2:71" ht="14.25" customHeight="1">
      <c r="B13" s="15"/>
      <c r="C13" s="19"/>
      <c r="D13" s="24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4" t="s">
        <v>25</v>
      </c>
      <c r="AL13" s="19"/>
      <c r="AM13" s="19"/>
      <c r="AN13" s="21"/>
      <c r="AO13" s="19"/>
      <c r="AP13" s="19"/>
      <c r="AQ13" s="17"/>
      <c r="BS13" s="11" t="s">
        <v>9</v>
      </c>
    </row>
    <row r="14" spans="2:71" ht="12.75">
      <c r="B14" s="15"/>
      <c r="C14" s="19"/>
      <c r="D14" s="19"/>
      <c r="E14" s="21" t="s">
        <v>21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4" t="s">
        <v>26</v>
      </c>
      <c r="AL14" s="19"/>
      <c r="AM14" s="19"/>
      <c r="AN14" s="21"/>
      <c r="AO14" s="19"/>
      <c r="AP14" s="19"/>
      <c r="AQ14" s="17"/>
      <c r="BS14" s="11" t="s">
        <v>9</v>
      </c>
    </row>
    <row r="15" spans="2:71" ht="6.75" customHeight="1">
      <c r="B15" s="1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7"/>
      <c r="BS15" s="11" t="s">
        <v>6</v>
      </c>
    </row>
    <row r="16" spans="2:71" ht="14.25" customHeight="1">
      <c r="B16" s="15"/>
      <c r="C16" s="19"/>
      <c r="D16" s="24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4" t="s">
        <v>25</v>
      </c>
      <c r="AL16" s="19"/>
      <c r="AM16" s="19"/>
      <c r="AN16" s="21"/>
      <c r="AO16" s="19"/>
      <c r="AP16" s="19"/>
      <c r="AQ16" s="17"/>
      <c r="BS16" s="11" t="s">
        <v>6</v>
      </c>
    </row>
    <row r="17" spans="2:71" ht="18" customHeight="1">
      <c r="B17" s="15"/>
      <c r="C17" s="19"/>
      <c r="D17" s="19"/>
      <c r="E17" s="21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4" t="s">
        <v>26</v>
      </c>
      <c r="AL17" s="19"/>
      <c r="AM17" s="19"/>
      <c r="AN17" s="21"/>
      <c r="AO17" s="19"/>
      <c r="AP17" s="19"/>
      <c r="AQ17" s="17"/>
      <c r="BS17" s="11" t="s">
        <v>29</v>
      </c>
    </row>
    <row r="18" spans="2:71" ht="6.75" customHeight="1">
      <c r="B18" s="1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7"/>
      <c r="BS18" s="11" t="s">
        <v>9</v>
      </c>
    </row>
    <row r="19" spans="2:71" ht="14.25" customHeight="1">
      <c r="B19" s="15"/>
      <c r="C19" s="19"/>
      <c r="D19" s="24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4" t="s">
        <v>25</v>
      </c>
      <c r="AL19" s="19"/>
      <c r="AM19" s="19"/>
      <c r="AN19" s="21"/>
      <c r="AO19" s="19"/>
      <c r="AP19" s="19"/>
      <c r="AQ19" s="17"/>
      <c r="BS19" s="11" t="s">
        <v>9</v>
      </c>
    </row>
    <row r="20" spans="2:43" ht="18" customHeight="1">
      <c r="B20" s="15"/>
      <c r="C20" s="19"/>
      <c r="D20" s="19"/>
      <c r="E20" s="21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4" t="s">
        <v>26</v>
      </c>
      <c r="AL20" s="19"/>
      <c r="AM20" s="19"/>
      <c r="AN20" s="21"/>
      <c r="AO20" s="19"/>
      <c r="AP20" s="19"/>
      <c r="AQ20" s="17"/>
    </row>
    <row r="21" spans="2:43" ht="6.75" customHeight="1">
      <c r="B21" s="1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7"/>
    </row>
    <row r="22" spans="2:43" ht="12.75">
      <c r="B22" s="15"/>
      <c r="C22" s="19"/>
      <c r="D22" s="24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7"/>
    </row>
    <row r="23" spans="2:43" ht="22.5" customHeight="1">
      <c r="B23" s="15"/>
      <c r="C23" s="19"/>
      <c r="D23" s="1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19"/>
      <c r="AP23" s="19"/>
      <c r="AQ23" s="17"/>
    </row>
    <row r="24" spans="2:43" ht="6.75" customHeight="1">
      <c r="B24" s="1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7"/>
    </row>
    <row r="25" spans="2:43" ht="6.75" customHeight="1">
      <c r="B25" s="15"/>
      <c r="C25" s="1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9"/>
      <c r="AQ25" s="17"/>
    </row>
    <row r="26" spans="2:43" ht="14.25" customHeight="1">
      <c r="B26" s="15"/>
      <c r="C26" s="19"/>
      <c r="D26" s="27" t="s">
        <v>32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8">
        <f>ROUND(AG87,2)</f>
        <v>5666685.9</v>
      </c>
      <c r="AL26" s="28"/>
      <c r="AM26" s="28"/>
      <c r="AN26" s="28"/>
      <c r="AO26" s="28"/>
      <c r="AP26" s="19"/>
      <c r="AQ26" s="17"/>
    </row>
    <row r="27" spans="2:43" ht="14.25" customHeight="1">
      <c r="B27" s="15"/>
      <c r="C27" s="19"/>
      <c r="D27" s="27" t="s">
        <v>33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8">
        <f>ROUND(AG95,2)</f>
        <v>0</v>
      </c>
      <c r="AL27" s="28"/>
      <c r="AM27" s="28"/>
      <c r="AN27" s="28"/>
      <c r="AO27" s="28"/>
      <c r="AP27" s="19"/>
      <c r="AQ27" s="17"/>
    </row>
    <row r="28" spans="2:43" s="29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43" s="29" customFormat="1" ht="25.5" customHeight="1">
      <c r="B29" s="30"/>
      <c r="C29" s="31"/>
      <c r="D29" s="33" t="s">
        <v>34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5">
        <f>ROUND(AK26+AK27,2)</f>
        <v>5666685.9</v>
      </c>
      <c r="AL29" s="35"/>
      <c r="AM29" s="35"/>
      <c r="AN29" s="35"/>
      <c r="AO29" s="35"/>
      <c r="AP29" s="31"/>
      <c r="AQ29" s="32"/>
    </row>
    <row r="30" spans="2:43" s="29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43" s="36" customFormat="1" ht="14.25" customHeight="1">
      <c r="B31" s="37"/>
      <c r="C31" s="38"/>
      <c r="D31" s="39" t="s">
        <v>35</v>
      </c>
      <c r="E31" s="38"/>
      <c r="F31" s="39" t="s">
        <v>36</v>
      </c>
      <c r="G31" s="38"/>
      <c r="H31" s="38"/>
      <c r="I31" s="38"/>
      <c r="J31" s="38"/>
      <c r="K31" s="38"/>
      <c r="L31" s="40">
        <v>0.21000000000000002</v>
      </c>
      <c r="M31" s="40"/>
      <c r="N31" s="40"/>
      <c r="O31" s="40"/>
      <c r="P31" s="38"/>
      <c r="Q31" s="38"/>
      <c r="R31" s="38"/>
      <c r="S31" s="38"/>
      <c r="T31" s="41" t="s">
        <v>37</v>
      </c>
      <c r="U31" s="38"/>
      <c r="V31" s="38"/>
      <c r="W31" s="42">
        <f>ROUND(AZ87+SUM(CD96),2)</f>
        <v>5666685.9</v>
      </c>
      <c r="X31" s="42"/>
      <c r="Y31" s="42"/>
      <c r="Z31" s="42"/>
      <c r="AA31" s="42"/>
      <c r="AB31" s="42"/>
      <c r="AC31" s="42"/>
      <c r="AD31" s="42"/>
      <c r="AE31" s="42"/>
      <c r="AF31" s="38"/>
      <c r="AG31" s="38"/>
      <c r="AH31" s="38"/>
      <c r="AI31" s="38"/>
      <c r="AJ31" s="38"/>
      <c r="AK31" s="42">
        <f>ROUND(AV87+SUM(BY96),2)</f>
        <v>1190004.04</v>
      </c>
      <c r="AL31" s="42"/>
      <c r="AM31" s="42"/>
      <c r="AN31" s="42"/>
      <c r="AO31" s="42"/>
      <c r="AP31" s="38"/>
      <c r="AQ31" s="43"/>
    </row>
    <row r="32" spans="2:43" s="36" customFormat="1" ht="14.25" customHeight="1">
      <c r="B32" s="37"/>
      <c r="C32" s="38"/>
      <c r="D32" s="38"/>
      <c r="E32" s="38"/>
      <c r="F32" s="39" t="s">
        <v>38</v>
      </c>
      <c r="G32" s="38"/>
      <c r="H32" s="38"/>
      <c r="I32" s="38"/>
      <c r="J32" s="38"/>
      <c r="K32" s="38"/>
      <c r="L32" s="40">
        <v>0.15000000000000002</v>
      </c>
      <c r="M32" s="40"/>
      <c r="N32" s="40"/>
      <c r="O32" s="40"/>
      <c r="P32" s="38"/>
      <c r="Q32" s="38"/>
      <c r="R32" s="38"/>
      <c r="S32" s="38"/>
      <c r="T32" s="41" t="s">
        <v>37</v>
      </c>
      <c r="U32" s="38"/>
      <c r="V32" s="38"/>
      <c r="W32" s="42">
        <f>ROUND(BA87+SUM(CE96),2)</f>
        <v>0</v>
      </c>
      <c r="X32" s="42"/>
      <c r="Y32" s="42"/>
      <c r="Z32" s="42"/>
      <c r="AA32" s="42"/>
      <c r="AB32" s="42"/>
      <c r="AC32" s="42"/>
      <c r="AD32" s="42"/>
      <c r="AE32" s="42"/>
      <c r="AF32" s="38"/>
      <c r="AG32" s="38"/>
      <c r="AH32" s="38"/>
      <c r="AI32" s="38"/>
      <c r="AJ32" s="38"/>
      <c r="AK32" s="42">
        <f>ROUND(AW87+SUM(BZ96),2)</f>
        <v>0</v>
      </c>
      <c r="AL32" s="42"/>
      <c r="AM32" s="42"/>
      <c r="AN32" s="42"/>
      <c r="AO32" s="42"/>
      <c r="AP32" s="38"/>
      <c r="AQ32" s="43"/>
    </row>
    <row r="33" spans="2:43" s="36" customFormat="1" ht="14.25" customHeight="1" hidden="1">
      <c r="B33" s="37"/>
      <c r="C33" s="38"/>
      <c r="D33" s="38"/>
      <c r="E33" s="38"/>
      <c r="F33" s="39" t="s">
        <v>39</v>
      </c>
      <c r="G33" s="38"/>
      <c r="H33" s="38"/>
      <c r="I33" s="38"/>
      <c r="J33" s="38"/>
      <c r="K33" s="38"/>
      <c r="L33" s="40">
        <v>0.21000000000000002</v>
      </c>
      <c r="M33" s="40"/>
      <c r="N33" s="40"/>
      <c r="O33" s="40"/>
      <c r="P33" s="38"/>
      <c r="Q33" s="38"/>
      <c r="R33" s="38"/>
      <c r="S33" s="38"/>
      <c r="T33" s="41" t="s">
        <v>37</v>
      </c>
      <c r="U33" s="38"/>
      <c r="V33" s="38"/>
      <c r="W33" s="42">
        <f>ROUND(BB87+SUM(CF96),2)</f>
        <v>0</v>
      </c>
      <c r="X33" s="42"/>
      <c r="Y33" s="42"/>
      <c r="Z33" s="42"/>
      <c r="AA33" s="42"/>
      <c r="AB33" s="42"/>
      <c r="AC33" s="42"/>
      <c r="AD33" s="42"/>
      <c r="AE33" s="42"/>
      <c r="AF33" s="38"/>
      <c r="AG33" s="38"/>
      <c r="AH33" s="38"/>
      <c r="AI33" s="38"/>
      <c r="AJ33" s="38"/>
      <c r="AK33" s="42">
        <v>0</v>
      </c>
      <c r="AL33" s="42"/>
      <c r="AM33" s="42"/>
      <c r="AN33" s="42"/>
      <c r="AO33" s="42"/>
      <c r="AP33" s="38"/>
      <c r="AQ33" s="43"/>
    </row>
    <row r="34" spans="2:43" s="36" customFormat="1" ht="14.25" customHeight="1" hidden="1">
      <c r="B34" s="37"/>
      <c r="C34" s="38"/>
      <c r="D34" s="38"/>
      <c r="E34" s="38"/>
      <c r="F34" s="39" t="s">
        <v>40</v>
      </c>
      <c r="G34" s="38"/>
      <c r="H34" s="38"/>
      <c r="I34" s="38"/>
      <c r="J34" s="38"/>
      <c r="K34" s="38"/>
      <c r="L34" s="40">
        <v>0.15000000000000002</v>
      </c>
      <c r="M34" s="40"/>
      <c r="N34" s="40"/>
      <c r="O34" s="40"/>
      <c r="P34" s="38"/>
      <c r="Q34" s="38"/>
      <c r="R34" s="38"/>
      <c r="S34" s="38"/>
      <c r="T34" s="41" t="s">
        <v>37</v>
      </c>
      <c r="U34" s="38"/>
      <c r="V34" s="38"/>
      <c r="W34" s="42">
        <f>ROUND(BC87+SUM(CG96),2)</f>
        <v>0</v>
      </c>
      <c r="X34" s="42"/>
      <c r="Y34" s="42"/>
      <c r="Z34" s="42"/>
      <c r="AA34" s="42"/>
      <c r="AB34" s="42"/>
      <c r="AC34" s="42"/>
      <c r="AD34" s="42"/>
      <c r="AE34" s="42"/>
      <c r="AF34" s="38"/>
      <c r="AG34" s="38"/>
      <c r="AH34" s="38"/>
      <c r="AI34" s="38"/>
      <c r="AJ34" s="38"/>
      <c r="AK34" s="42">
        <v>0</v>
      </c>
      <c r="AL34" s="42"/>
      <c r="AM34" s="42"/>
      <c r="AN34" s="42"/>
      <c r="AO34" s="42"/>
      <c r="AP34" s="38"/>
      <c r="AQ34" s="43"/>
    </row>
    <row r="35" spans="2:43" s="36" customFormat="1" ht="14.25" customHeight="1" hidden="1">
      <c r="B35" s="37"/>
      <c r="C35" s="38"/>
      <c r="D35" s="38"/>
      <c r="E35" s="38"/>
      <c r="F35" s="39" t="s">
        <v>41</v>
      </c>
      <c r="G35" s="38"/>
      <c r="H35" s="38"/>
      <c r="I35" s="38"/>
      <c r="J35" s="38"/>
      <c r="K35" s="38"/>
      <c r="L35" s="40">
        <v>0</v>
      </c>
      <c r="M35" s="40"/>
      <c r="N35" s="40"/>
      <c r="O35" s="40"/>
      <c r="P35" s="38"/>
      <c r="Q35" s="38"/>
      <c r="R35" s="38"/>
      <c r="S35" s="38"/>
      <c r="T35" s="41" t="s">
        <v>37</v>
      </c>
      <c r="U35" s="38"/>
      <c r="V35" s="38"/>
      <c r="W35" s="42">
        <f>ROUND(BD87+SUM(CH96),2)</f>
        <v>0</v>
      </c>
      <c r="X35" s="42"/>
      <c r="Y35" s="42"/>
      <c r="Z35" s="42"/>
      <c r="AA35" s="42"/>
      <c r="AB35" s="42"/>
      <c r="AC35" s="42"/>
      <c r="AD35" s="42"/>
      <c r="AE35" s="42"/>
      <c r="AF35" s="38"/>
      <c r="AG35" s="38"/>
      <c r="AH35" s="38"/>
      <c r="AI35" s="38"/>
      <c r="AJ35" s="38"/>
      <c r="AK35" s="42">
        <v>0</v>
      </c>
      <c r="AL35" s="42"/>
      <c r="AM35" s="42"/>
      <c r="AN35" s="42"/>
      <c r="AO35" s="42"/>
      <c r="AP35" s="38"/>
      <c r="AQ35" s="43"/>
    </row>
    <row r="36" spans="2:43" s="29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29" customFormat="1" ht="25.5" customHeight="1">
      <c r="B37" s="30"/>
      <c r="C37" s="44"/>
      <c r="D37" s="45" t="s">
        <v>42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43</v>
      </c>
      <c r="U37" s="46"/>
      <c r="V37" s="46"/>
      <c r="W37" s="46"/>
      <c r="X37" s="48" t="s">
        <v>44</v>
      </c>
      <c r="Y37" s="48"/>
      <c r="Z37" s="48"/>
      <c r="AA37" s="48"/>
      <c r="AB37" s="48"/>
      <c r="AC37" s="46"/>
      <c r="AD37" s="46"/>
      <c r="AE37" s="46"/>
      <c r="AF37" s="46"/>
      <c r="AG37" s="46"/>
      <c r="AH37" s="46"/>
      <c r="AI37" s="46"/>
      <c r="AJ37" s="46"/>
      <c r="AK37" s="49">
        <f>SUM(AK29:AK35)</f>
        <v>6856689.94</v>
      </c>
      <c r="AL37" s="49"/>
      <c r="AM37" s="49"/>
      <c r="AN37" s="49"/>
      <c r="AO37" s="49"/>
      <c r="AP37" s="44"/>
      <c r="AQ37" s="32"/>
    </row>
    <row r="38" spans="2:43" s="29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2.75">
      <c r="B39" s="15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7"/>
    </row>
    <row r="40" spans="2:43" ht="12.75">
      <c r="B40" s="1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7"/>
    </row>
    <row r="41" spans="2:43" ht="12.75"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7"/>
    </row>
    <row r="42" spans="2:43" ht="12.75"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7"/>
    </row>
    <row r="43" spans="2:43" ht="12.75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7"/>
    </row>
    <row r="44" spans="2:43" ht="12.75">
      <c r="B44" s="1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7"/>
    </row>
    <row r="45" spans="2:43" ht="12.75">
      <c r="B45" s="1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7"/>
    </row>
    <row r="46" spans="2:43" ht="12.75">
      <c r="B46" s="1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7"/>
    </row>
    <row r="47" spans="2:43" ht="12.75">
      <c r="B47" s="1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7"/>
    </row>
    <row r="48" spans="2:43" ht="12.75">
      <c r="B48" s="1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7"/>
    </row>
    <row r="49" spans="2:43" s="29" customFormat="1" ht="12.75">
      <c r="B49" s="30"/>
      <c r="C49" s="31"/>
      <c r="D49" s="50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1"/>
      <c r="AB49" s="31"/>
      <c r="AC49" s="50" t="s">
        <v>46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1"/>
      <c r="AQ49" s="32"/>
    </row>
    <row r="50" spans="2:43" ht="12.75">
      <c r="B50" s="15"/>
      <c r="C50" s="19"/>
      <c r="D50" s="53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4"/>
      <c r="AA50" s="19"/>
      <c r="AB50" s="19"/>
      <c r="AC50" s="53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4"/>
      <c r="AP50" s="19"/>
      <c r="AQ50" s="17"/>
    </row>
    <row r="51" spans="2:43" ht="12.75">
      <c r="B51" s="15"/>
      <c r="C51" s="19"/>
      <c r="D51" s="53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4"/>
      <c r="AA51" s="19"/>
      <c r="AB51" s="19"/>
      <c r="AC51" s="53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4"/>
      <c r="AP51" s="19"/>
      <c r="AQ51" s="17"/>
    </row>
    <row r="52" spans="2:43" ht="12.75">
      <c r="B52" s="15"/>
      <c r="C52" s="19"/>
      <c r="D52" s="53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4"/>
      <c r="AA52" s="19"/>
      <c r="AB52" s="19"/>
      <c r="AC52" s="53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4"/>
      <c r="AP52" s="19"/>
      <c r="AQ52" s="17"/>
    </row>
    <row r="53" spans="2:43" ht="12.75">
      <c r="B53" s="15"/>
      <c r="C53" s="19"/>
      <c r="D53" s="53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4"/>
      <c r="AA53" s="19"/>
      <c r="AB53" s="19"/>
      <c r="AC53" s="53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4"/>
      <c r="AP53" s="19"/>
      <c r="AQ53" s="17"/>
    </row>
    <row r="54" spans="2:43" ht="12.75">
      <c r="B54" s="15"/>
      <c r="C54" s="19"/>
      <c r="D54" s="53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4"/>
      <c r="AA54" s="19"/>
      <c r="AB54" s="19"/>
      <c r="AC54" s="53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4"/>
      <c r="AP54" s="19"/>
      <c r="AQ54" s="17"/>
    </row>
    <row r="55" spans="2:43" ht="12.75">
      <c r="B55" s="15"/>
      <c r="C55" s="19"/>
      <c r="D55" s="53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4"/>
      <c r="AA55" s="19"/>
      <c r="AB55" s="19"/>
      <c r="AC55" s="53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4"/>
      <c r="AP55" s="19"/>
      <c r="AQ55" s="17"/>
    </row>
    <row r="56" spans="2:43" ht="12.75">
      <c r="B56" s="15"/>
      <c r="C56" s="19"/>
      <c r="D56" s="53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4"/>
      <c r="AA56" s="19"/>
      <c r="AB56" s="19"/>
      <c r="AC56" s="53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4"/>
      <c r="AP56" s="19"/>
      <c r="AQ56" s="17"/>
    </row>
    <row r="57" spans="2:43" ht="12.75">
      <c r="B57" s="15"/>
      <c r="C57" s="19"/>
      <c r="D57" s="53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4"/>
      <c r="AA57" s="19"/>
      <c r="AB57" s="19"/>
      <c r="AC57" s="53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4"/>
      <c r="AP57" s="19"/>
      <c r="AQ57" s="17"/>
    </row>
    <row r="58" spans="2:43" s="29" customFormat="1" ht="12.75">
      <c r="B58" s="30"/>
      <c r="C58" s="31"/>
      <c r="D58" s="55" t="s">
        <v>47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48</v>
      </c>
      <c r="S58" s="56"/>
      <c r="T58" s="56"/>
      <c r="U58" s="56"/>
      <c r="V58" s="56"/>
      <c r="W58" s="56"/>
      <c r="X58" s="56"/>
      <c r="Y58" s="56"/>
      <c r="Z58" s="58"/>
      <c r="AA58" s="31"/>
      <c r="AB58" s="31"/>
      <c r="AC58" s="55" t="s">
        <v>47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48</v>
      </c>
      <c r="AN58" s="56"/>
      <c r="AO58" s="58"/>
      <c r="AP58" s="31"/>
      <c r="AQ58" s="32"/>
    </row>
    <row r="59" spans="2:43" ht="12.75">
      <c r="B59" s="15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7"/>
    </row>
    <row r="60" spans="2:43" s="29" customFormat="1" ht="12.75">
      <c r="B60" s="30"/>
      <c r="C60" s="31"/>
      <c r="D60" s="50" t="s">
        <v>49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1"/>
      <c r="AB60" s="31"/>
      <c r="AC60" s="50" t="s">
        <v>50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1"/>
      <c r="AQ60" s="32"/>
    </row>
    <row r="61" spans="2:43" ht="12.75">
      <c r="B61" s="15"/>
      <c r="C61" s="19"/>
      <c r="D61" s="53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4"/>
      <c r="AA61" s="19"/>
      <c r="AB61" s="19"/>
      <c r="AC61" s="53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4"/>
      <c r="AP61" s="19"/>
      <c r="AQ61" s="17"/>
    </row>
    <row r="62" spans="2:43" ht="12.75">
      <c r="B62" s="15"/>
      <c r="C62" s="19"/>
      <c r="D62" s="53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4"/>
      <c r="AA62" s="19"/>
      <c r="AB62" s="19"/>
      <c r="AC62" s="53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4"/>
      <c r="AP62" s="19"/>
      <c r="AQ62" s="17"/>
    </row>
    <row r="63" spans="2:43" ht="12.75">
      <c r="B63" s="15"/>
      <c r="C63" s="19"/>
      <c r="D63" s="53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4"/>
      <c r="AA63" s="19"/>
      <c r="AB63" s="19"/>
      <c r="AC63" s="53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4"/>
      <c r="AP63" s="19"/>
      <c r="AQ63" s="17"/>
    </row>
    <row r="64" spans="2:43" ht="12.75">
      <c r="B64" s="15"/>
      <c r="C64" s="19"/>
      <c r="D64" s="53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4"/>
      <c r="AA64" s="19"/>
      <c r="AB64" s="19"/>
      <c r="AC64" s="53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4"/>
      <c r="AP64" s="19"/>
      <c r="AQ64" s="17"/>
    </row>
    <row r="65" spans="2:43" ht="12.75">
      <c r="B65" s="15"/>
      <c r="C65" s="19"/>
      <c r="D65" s="53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4"/>
      <c r="AA65" s="19"/>
      <c r="AB65" s="19"/>
      <c r="AC65" s="53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4"/>
      <c r="AP65" s="19"/>
      <c r="AQ65" s="17"/>
    </row>
    <row r="66" spans="2:43" ht="12.75">
      <c r="B66" s="15"/>
      <c r="C66" s="19"/>
      <c r="D66" s="53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4"/>
      <c r="AA66" s="19"/>
      <c r="AB66" s="19"/>
      <c r="AC66" s="53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4"/>
      <c r="AP66" s="19"/>
      <c r="AQ66" s="17"/>
    </row>
    <row r="67" spans="2:43" ht="12.75">
      <c r="B67" s="15"/>
      <c r="C67" s="19"/>
      <c r="D67" s="53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4"/>
      <c r="AA67" s="19"/>
      <c r="AB67" s="19"/>
      <c r="AC67" s="53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4"/>
      <c r="AP67" s="19"/>
      <c r="AQ67" s="17"/>
    </row>
    <row r="68" spans="2:43" ht="12.75">
      <c r="B68" s="15"/>
      <c r="C68" s="19"/>
      <c r="D68" s="53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4"/>
      <c r="AA68" s="19"/>
      <c r="AB68" s="19"/>
      <c r="AC68" s="53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4"/>
      <c r="AP68" s="19"/>
      <c r="AQ68" s="17"/>
    </row>
    <row r="69" spans="2:43" s="29" customFormat="1" ht="12.75">
      <c r="B69" s="30"/>
      <c r="C69" s="31"/>
      <c r="D69" s="55" t="s">
        <v>47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48</v>
      </c>
      <c r="S69" s="56"/>
      <c r="T69" s="56"/>
      <c r="U69" s="56"/>
      <c r="V69" s="56"/>
      <c r="W69" s="56"/>
      <c r="X69" s="56"/>
      <c r="Y69" s="56"/>
      <c r="Z69" s="58"/>
      <c r="AA69" s="31"/>
      <c r="AB69" s="31"/>
      <c r="AC69" s="55" t="s">
        <v>47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48</v>
      </c>
      <c r="AN69" s="56"/>
      <c r="AO69" s="58"/>
      <c r="AP69" s="31"/>
      <c r="AQ69" s="32"/>
    </row>
    <row r="70" spans="2:43" s="29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29" customFormat="1" ht="6.7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29" customFormat="1" ht="6.7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29" customFormat="1" ht="36.75" customHeight="1">
      <c r="B76" s="30"/>
      <c r="C76" s="16" t="s">
        <v>51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32"/>
    </row>
    <row r="77" spans="2:43" s="65" customFormat="1" ht="14.25" customHeight="1">
      <c r="B77" s="66"/>
      <c r="C77" s="24" t="s">
        <v>15</v>
      </c>
      <c r="D77" s="67"/>
      <c r="E77" s="67"/>
      <c r="F77" s="67"/>
      <c r="G77" s="67"/>
      <c r="H77" s="67"/>
      <c r="I77" s="67"/>
      <c r="J77" s="67"/>
      <c r="K77" s="67"/>
      <c r="L77" s="67">
        <f>K5</f>
        <v>0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69" customFormat="1" ht="36.75" customHeight="1">
      <c r="B78" s="70"/>
      <c r="C78" s="71" t="s">
        <v>16</v>
      </c>
      <c r="D78" s="72"/>
      <c r="E78" s="72"/>
      <c r="F78" s="72"/>
      <c r="G78" s="72"/>
      <c r="H78" s="72"/>
      <c r="I78" s="72"/>
      <c r="J78" s="72"/>
      <c r="K78" s="72"/>
      <c r="L78" s="73" t="str">
        <f>K6</f>
        <v>K.Vary - Goethova vyhlídka - Přípojka vody a kanalizace</v>
      </c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2"/>
      <c r="AQ78" s="74"/>
    </row>
    <row r="79" spans="2:43" s="29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29" customFormat="1" ht="12.75">
      <c r="B80" s="30"/>
      <c r="C80" s="24" t="s">
        <v>20</v>
      </c>
      <c r="D80" s="31"/>
      <c r="E80" s="31"/>
      <c r="F80" s="31"/>
      <c r="G80" s="31"/>
      <c r="H80" s="31"/>
      <c r="I80" s="31"/>
      <c r="J80" s="31"/>
      <c r="K80" s="31"/>
      <c r="L80" s="75" t="str">
        <f>IF(K8="","",K8)</f>
        <v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4" t="s">
        <v>22</v>
      </c>
      <c r="AJ80" s="31"/>
      <c r="AK80" s="31"/>
      <c r="AL80" s="31"/>
      <c r="AM80" s="76" t="str">
        <f>IF(AN8="","",AN8)</f>
        <v>7. 6. 2017</v>
      </c>
      <c r="AN80" s="31"/>
      <c r="AO80" s="31"/>
      <c r="AP80" s="31"/>
      <c r="AQ80" s="32"/>
    </row>
    <row r="81" spans="2:43" s="29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29" customFormat="1" ht="12.75">
      <c r="B82" s="30"/>
      <c r="C82" s="24" t="s">
        <v>24</v>
      </c>
      <c r="D82" s="31"/>
      <c r="E82" s="31"/>
      <c r="F82" s="31"/>
      <c r="G82" s="31"/>
      <c r="H82" s="31"/>
      <c r="I82" s="31"/>
      <c r="J82" s="31"/>
      <c r="K82" s="31"/>
      <c r="L82" s="67" t="str">
        <f>IF(E11="","",E11)</f>
        <v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4" t="s">
        <v>28</v>
      </c>
      <c r="AJ82" s="31"/>
      <c r="AK82" s="31"/>
      <c r="AL82" s="31"/>
      <c r="AM82" s="67" t="str">
        <f>IF(E17="","",E17)</f>
        <v> </v>
      </c>
      <c r="AN82" s="67"/>
      <c r="AO82" s="67"/>
      <c r="AP82" s="67"/>
      <c r="AQ82" s="32"/>
      <c r="AS82" s="77" t="s">
        <v>52</v>
      </c>
      <c r="AT82" s="77"/>
      <c r="AU82" s="78"/>
      <c r="AV82" s="78"/>
      <c r="AW82" s="78"/>
      <c r="AX82" s="78"/>
      <c r="AY82" s="78"/>
      <c r="AZ82" s="78"/>
      <c r="BA82" s="78"/>
      <c r="BB82" s="78"/>
      <c r="BC82" s="78"/>
      <c r="BD82" s="79"/>
    </row>
    <row r="83" spans="2:56" s="29" customFormat="1" ht="12.75">
      <c r="B83" s="30"/>
      <c r="C83" s="24" t="s">
        <v>27</v>
      </c>
      <c r="D83" s="31"/>
      <c r="E83" s="31"/>
      <c r="F83" s="31"/>
      <c r="G83" s="31"/>
      <c r="H83" s="31"/>
      <c r="I83" s="31"/>
      <c r="J83" s="31"/>
      <c r="K83" s="31"/>
      <c r="L83" s="67" t="str">
        <f>IF(E14="","",E14)</f>
        <v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4" t="s">
        <v>30</v>
      </c>
      <c r="AJ83" s="31"/>
      <c r="AK83" s="31"/>
      <c r="AL83" s="31"/>
      <c r="AM83" s="67" t="str">
        <f>IF(E20="","",E20)</f>
        <v> </v>
      </c>
      <c r="AN83" s="67"/>
      <c r="AO83" s="67"/>
      <c r="AP83" s="67"/>
      <c r="AQ83" s="32"/>
      <c r="AS83" s="77"/>
      <c r="AT83" s="77"/>
      <c r="AU83" s="80"/>
      <c r="AV83" s="80"/>
      <c r="AW83" s="80"/>
      <c r="AX83" s="80"/>
      <c r="AY83" s="80"/>
      <c r="AZ83" s="80"/>
      <c r="BA83" s="80"/>
      <c r="BB83" s="80"/>
      <c r="BC83" s="80"/>
      <c r="BD83" s="81"/>
    </row>
    <row r="84" spans="2:56" s="29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77"/>
      <c r="AT84" s="77"/>
      <c r="AU84" s="31"/>
      <c r="AV84" s="31"/>
      <c r="AW84" s="31"/>
      <c r="AX84" s="31"/>
      <c r="AY84" s="31"/>
      <c r="AZ84" s="31"/>
      <c r="BA84" s="31"/>
      <c r="BB84" s="31"/>
      <c r="BC84" s="31"/>
      <c r="BD84" s="82"/>
    </row>
    <row r="85" spans="2:56" s="29" customFormat="1" ht="29.25" customHeight="1">
      <c r="B85" s="30"/>
      <c r="C85" s="83" t="s">
        <v>53</v>
      </c>
      <c r="D85" s="83"/>
      <c r="E85" s="83"/>
      <c r="F85" s="83"/>
      <c r="G85" s="83"/>
      <c r="H85" s="84"/>
      <c r="I85" s="85" t="s">
        <v>54</v>
      </c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 t="s">
        <v>55</v>
      </c>
      <c r="AH85" s="85"/>
      <c r="AI85" s="85"/>
      <c r="AJ85" s="85"/>
      <c r="AK85" s="85"/>
      <c r="AL85" s="85"/>
      <c r="AM85" s="85"/>
      <c r="AN85" s="86" t="s">
        <v>56</v>
      </c>
      <c r="AO85" s="86"/>
      <c r="AP85" s="86"/>
      <c r="AQ85" s="32"/>
      <c r="AS85" s="87" t="s">
        <v>57</v>
      </c>
      <c r="AT85" s="88" t="s">
        <v>58</v>
      </c>
      <c r="AU85" s="88" t="s">
        <v>59</v>
      </c>
      <c r="AV85" s="88" t="s">
        <v>60</v>
      </c>
      <c r="AW85" s="88" t="s">
        <v>61</v>
      </c>
      <c r="AX85" s="88" t="s">
        <v>62</v>
      </c>
      <c r="AY85" s="88" t="s">
        <v>63</v>
      </c>
      <c r="AZ85" s="88" t="s">
        <v>64</v>
      </c>
      <c r="BA85" s="88" t="s">
        <v>65</v>
      </c>
      <c r="BB85" s="88" t="s">
        <v>66</v>
      </c>
      <c r="BC85" s="88" t="s">
        <v>67</v>
      </c>
      <c r="BD85" s="89" t="s">
        <v>68</v>
      </c>
    </row>
    <row r="86" spans="2:56" s="29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90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69" customFormat="1" ht="32.25" customHeight="1">
      <c r="B87" s="70"/>
      <c r="C87" s="91" t="s">
        <v>69</v>
      </c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3">
        <f>ROUND(SUM(AG88:AG93),2)</f>
        <v>5666685.9</v>
      </c>
      <c r="AH87" s="93"/>
      <c r="AI87" s="93"/>
      <c r="AJ87" s="93"/>
      <c r="AK87" s="93"/>
      <c r="AL87" s="93"/>
      <c r="AM87" s="93"/>
      <c r="AN87" s="94">
        <f>SUM(AG87,AT87)</f>
        <v>6856689.94</v>
      </c>
      <c r="AO87" s="94"/>
      <c r="AP87" s="94"/>
      <c r="AQ87" s="74"/>
      <c r="AS87" s="95">
        <f>ROUND(SUM(AS88:AS93),2)</f>
        <v>236003.77</v>
      </c>
      <c r="AT87" s="96">
        <f>ROUND(SUM(AV87:AW87),2)</f>
        <v>1190004.04</v>
      </c>
      <c r="AU87" s="97">
        <f>ROUND(SUM(AU88:AU93),5)</f>
        <v>7834.72279</v>
      </c>
      <c r="AV87" s="96">
        <f>ROUND(AZ87*L31,2)</f>
        <v>1190004.04</v>
      </c>
      <c r="AW87" s="96">
        <f>ROUND(BA87*L32,2)</f>
        <v>0</v>
      </c>
      <c r="AX87" s="96">
        <f>ROUND(BB87*L31,2)</f>
        <v>0</v>
      </c>
      <c r="AY87" s="96">
        <f>ROUND(BC87*L32,2)</f>
        <v>0</v>
      </c>
      <c r="AZ87" s="96">
        <f>ROUND(SUM(AZ88:AZ93),2)</f>
        <v>5666685.9</v>
      </c>
      <c r="BA87" s="96">
        <f>ROUND(SUM(BA88:BA93),2)</f>
        <v>0</v>
      </c>
      <c r="BB87" s="96">
        <f>ROUND(SUM(BB88:BB93),2)</f>
        <v>0</v>
      </c>
      <c r="BC87" s="96">
        <f>ROUND(SUM(BC88:BC93),2)</f>
        <v>0</v>
      </c>
      <c r="BD87" s="98">
        <f>ROUND(SUM(BD88:BD93),2)</f>
        <v>0</v>
      </c>
      <c r="BS87" s="99" t="s">
        <v>70</v>
      </c>
      <c r="BT87" s="99" t="s">
        <v>71</v>
      </c>
      <c r="BU87" s="100" t="s">
        <v>72</v>
      </c>
      <c r="BV87" s="99" t="s">
        <v>73</v>
      </c>
      <c r="BW87" s="99" t="s">
        <v>74</v>
      </c>
      <c r="BX87" s="99" t="s">
        <v>75</v>
      </c>
    </row>
    <row r="88" spans="1:76" s="108" customFormat="1" ht="22.5" customHeight="1">
      <c r="A88" s="101" t="s">
        <v>76</v>
      </c>
      <c r="B88" s="102"/>
      <c r="C88" s="103"/>
      <c r="D88" s="104" t="s">
        <v>77</v>
      </c>
      <c r="E88" s="104"/>
      <c r="F88" s="104"/>
      <c r="G88" s="104"/>
      <c r="H88" s="104"/>
      <c r="I88" s="105"/>
      <c r="J88" s="104" t="s">
        <v>78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6">
        <f>'1 - IO 01 Vodovodní přípojka'!M30</f>
        <v>1102821.22</v>
      </c>
      <c r="AH88" s="106"/>
      <c r="AI88" s="106"/>
      <c r="AJ88" s="106"/>
      <c r="AK88" s="106"/>
      <c r="AL88" s="106"/>
      <c r="AM88" s="106"/>
      <c r="AN88" s="106">
        <f>SUM(AG88,AT88)</f>
        <v>1334413.68</v>
      </c>
      <c r="AO88" s="106"/>
      <c r="AP88" s="106"/>
      <c r="AQ88" s="107"/>
      <c r="AS88" s="109">
        <f>'1 - IO 01 Vodovodní přípojka'!M28</f>
        <v>59824.95</v>
      </c>
      <c r="AT88" s="110">
        <f>ROUND(SUM(AV88:AW88),2)</f>
        <v>231592.46</v>
      </c>
      <c r="AU88" s="111">
        <f>'1 - IO 01 Vodovodní přípojka'!W127</f>
        <v>2352.896256</v>
      </c>
      <c r="AV88" s="110">
        <f>'1 - IO 01 Vodovodní přípojka'!M32</f>
        <v>231592.46</v>
      </c>
      <c r="AW88" s="110">
        <f>'1 - IO 01 Vodovodní přípojka'!M33</f>
        <v>0</v>
      </c>
      <c r="AX88" s="110">
        <f>'1 - IO 01 Vodovodní přípojka'!M34</f>
        <v>0</v>
      </c>
      <c r="AY88" s="110">
        <f>'1 - IO 01 Vodovodní přípojka'!M35</f>
        <v>0</v>
      </c>
      <c r="AZ88" s="110">
        <f>'1 - IO 01 Vodovodní přípojka'!H32</f>
        <v>1102821.22</v>
      </c>
      <c r="BA88" s="110">
        <f>'1 - IO 01 Vodovodní přípojka'!H33</f>
        <v>0</v>
      </c>
      <c r="BB88" s="110">
        <f>'1 - IO 01 Vodovodní přípojka'!H34</f>
        <v>0</v>
      </c>
      <c r="BC88" s="110">
        <f>'1 - IO 01 Vodovodní přípojka'!H35</f>
        <v>0</v>
      </c>
      <c r="BD88" s="112">
        <f>'1 - IO 01 Vodovodní přípojka'!H36</f>
        <v>0</v>
      </c>
      <c r="BT88" s="113" t="s">
        <v>77</v>
      </c>
      <c r="BV88" s="113" t="s">
        <v>73</v>
      </c>
      <c r="BW88" s="113" t="s">
        <v>79</v>
      </c>
      <c r="BX88" s="113" t="s">
        <v>74</v>
      </c>
    </row>
    <row r="89" spans="1:76" s="108" customFormat="1" ht="22.5" customHeight="1">
      <c r="A89" s="101" t="s">
        <v>76</v>
      </c>
      <c r="B89" s="102"/>
      <c r="C89" s="103"/>
      <c r="D89" s="104" t="s">
        <v>80</v>
      </c>
      <c r="E89" s="104"/>
      <c r="F89" s="104"/>
      <c r="G89" s="104"/>
      <c r="H89" s="104"/>
      <c r="I89" s="105"/>
      <c r="J89" s="104" t="s">
        <v>81</v>
      </c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6">
        <f>'2 - IO 02 ATS'!M30</f>
        <v>535795.44</v>
      </c>
      <c r="AH89" s="106"/>
      <c r="AI89" s="106"/>
      <c r="AJ89" s="106"/>
      <c r="AK89" s="106"/>
      <c r="AL89" s="106"/>
      <c r="AM89" s="106"/>
      <c r="AN89" s="106">
        <f>SUM(AG89,AT89)</f>
        <v>648312.48</v>
      </c>
      <c r="AO89" s="106"/>
      <c r="AP89" s="106"/>
      <c r="AQ89" s="107"/>
      <c r="AS89" s="109">
        <f>'2 - IO 02 ATS'!M28</f>
        <v>0</v>
      </c>
      <c r="AT89" s="110">
        <f>ROUND(SUM(AV89:AW89),2)</f>
        <v>112517.04</v>
      </c>
      <c r="AU89" s="111">
        <f>'2 - IO 02 ATS'!W132</f>
        <v>264.30896099999995</v>
      </c>
      <c r="AV89" s="110">
        <f>'2 - IO 02 ATS'!M32</f>
        <v>112517.04</v>
      </c>
      <c r="AW89" s="110">
        <f>'2 - IO 02 ATS'!M33</f>
        <v>0</v>
      </c>
      <c r="AX89" s="110">
        <f>'2 - IO 02 ATS'!M34</f>
        <v>0</v>
      </c>
      <c r="AY89" s="110">
        <f>'2 - IO 02 ATS'!M35</f>
        <v>0</v>
      </c>
      <c r="AZ89" s="110">
        <f>'2 - IO 02 ATS'!H32</f>
        <v>535795.44</v>
      </c>
      <c r="BA89" s="110">
        <f>'2 - IO 02 ATS'!H33</f>
        <v>0</v>
      </c>
      <c r="BB89" s="110">
        <f>'2 - IO 02 ATS'!H34</f>
        <v>0</v>
      </c>
      <c r="BC89" s="110">
        <f>'2 - IO 02 ATS'!H35</f>
        <v>0</v>
      </c>
      <c r="BD89" s="112">
        <f>'2 - IO 02 ATS'!H36</f>
        <v>0</v>
      </c>
      <c r="BT89" s="113" t="s">
        <v>77</v>
      </c>
      <c r="BV89" s="113" t="s">
        <v>73</v>
      </c>
      <c r="BW89" s="113" t="s">
        <v>82</v>
      </c>
      <c r="BX89" s="113" t="s">
        <v>74</v>
      </c>
    </row>
    <row r="90" spans="1:76" s="108" customFormat="1" ht="22.5" customHeight="1">
      <c r="A90" s="101" t="s">
        <v>76</v>
      </c>
      <c r="B90" s="102"/>
      <c r="C90" s="103"/>
      <c r="D90" s="104" t="s">
        <v>83</v>
      </c>
      <c r="E90" s="104"/>
      <c r="F90" s="104"/>
      <c r="G90" s="104"/>
      <c r="H90" s="104"/>
      <c r="I90" s="105"/>
      <c r="J90" s="104" t="s">
        <v>84</v>
      </c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6">
        <f>'3 - IO 03 Přípojka kanali...'!M30</f>
        <v>3240211.24</v>
      </c>
      <c r="AH90" s="106"/>
      <c r="AI90" s="106"/>
      <c r="AJ90" s="106"/>
      <c r="AK90" s="106"/>
      <c r="AL90" s="106"/>
      <c r="AM90" s="106"/>
      <c r="AN90" s="106">
        <f>SUM(AG90,AT90)</f>
        <v>3920655.6</v>
      </c>
      <c r="AO90" s="106"/>
      <c r="AP90" s="106"/>
      <c r="AQ90" s="107"/>
      <c r="AS90" s="109">
        <f>'3 - IO 03 Přípojka kanali...'!M28</f>
        <v>176178.82</v>
      </c>
      <c r="AT90" s="110">
        <f>ROUND(SUM(AV90:AW90),2)</f>
        <v>680444.36</v>
      </c>
      <c r="AU90" s="111">
        <f>'3 - IO 03 Přípojka kanali...'!W124</f>
        <v>4678.9495719999995</v>
      </c>
      <c r="AV90" s="110">
        <f>'3 - IO 03 Přípojka kanali...'!M32</f>
        <v>680444.36</v>
      </c>
      <c r="AW90" s="110">
        <f>'3 - IO 03 Přípojka kanali...'!M33</f>
        <v>0</v>
      </c>
      <c r="AX90" s="110">
        <f>'3 - IO 03 Přípojka kanali...'!M34</f>
        <v>0</v>
      </c>
      <c r="AY90" s="110">
        <f>'3 - IO 03 Přípojka kanali...'!M35</f>
        <v>0</v>
      </c>
      <c r="AZ90" s="110">
        <f>'3 - IO 03 Přípojka kanali...'!H32</f>
        <v>3240211.24</v>
      </c>
      <c r="BA90" s="110">
        <f>'3 - IO 03 Přípojka kanali...'!H33</f>
        <v>0</v>
      </c>
      <c r="BB90" s="110">
        <f>'3 - IO 03 Přípojka kanali...'!H34</f>
        <v>0</v>
      </c>
      <c r="BC90" s="110">
        <f>'3 - IO 03 Přípojka kanali...'!H35</f>
        <v>0</v>
      </c>
      <c r="BD90" s="112">
        <f>'3 - IO 03 Přípojka kanali...'!H36</f>
        <v>0</v>
      </c>
      <c r="BT90" s="113" t="s">
        <v>77</v>
      </c>
      <c r="BV90" s="113" t="s">
        <v>73</v>
      </c>
      <c r="BW90" s="113" t="s">
        <v>85</v>
      </c>
      <c r="BX90" s="113" t="s">
        <v>74</v>
      </c>
    </row>
    <row r="91" spans="1:76" s="108" customFormat="1" ht="37.5" customHeight="1">
      <c r="A91" s="101" t="s">
        <v>76</v>
      </c>
      <c r="B91" s="102"/>
      <c r="C91" s="103"/>
      <c r="D91" s="104" t="s">
        <v>86</v>
      </c>
      <c r="E91" s="104"/>
      <c r="F91" s="104"/>
      <c r="G91" s="104"/>
      <c r="H91" s="104"/>
      <c r="I91" s="105"/>
      <c r="J91" s="104" t="s">
        <v>87</v>
      </c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6">
        <f>'4 - IO 04 Přípojka NN pro...'!M30</f>
        <v>223606</v>
      </c>
      <c r="AH91" s="106"/>
      <c r="AI91" s="106"/>
      <c r="AJ91" s="106"/>
      <c r="AK91" s="106"/>
      <c r="AL91" s="106"/>
      <c r="AM91" s="106"/>
      <c r="AN91" s="106">
        <f>SUM(AG91,AT91)</f>
        <v>270563.26</v>
      </c>
      <c r="AO91" s="106"/>
      <c r="AP91" s="106"/>
      <c r="AQ91" s="107"/>
      <c r="AS91" s="109">
        <f>'4 - IO 04 Přípojka NN pro...'!M28</f>
        <v>0</v>
      </c>
      <c r="AT91" s="110">
        <f>ROUND(SUM(AV91:AW91),2)</f>
        <v>46957.26</v>
      </c>
      <c r="AU91" s="111">
        <f>'4 - IO 04 Přípojka NN pro...'!W113</f>
        <v>12.596</v>
      </c>
      <c r="AV91" s="110">
        <f>'4 - IO 04 Přípojka NN pro...'!M32</f>
        <v>46957.26</v>
      </c>
      <c r="AW91" s="110">
        <f>'4 - IO 04 Přípojka NN pro...'!M33</f>
        <v>0</v>
      </c>
      <c r="AX91" s="110">
        <f>'4 - IO 04 Přípojka NN pro...'!M34</f>
        <v>0</v>
      </c>
      <c r="AY91" s="110">
        <f>'4 - IO 04 Přípojka NN pro...'!M35</f>
        <v>0</v>
      </c>
      <c r="AZ91" s="110">
        <f>'4 - IO 04 Přípojka NN pro...'!H32</f>
        <v>223606</v>
      </c>
      <c r="BA91" s="110">
        <f>'4 - IO 04 Přípojka NN pro...'!H33</f>
        <v>0</v>
      </c>
      <c r="BB91" s="110">
        <f>'4 - IO 04 Přípojka NN pro...'!H34</f>
        <v>0</v>
      </c>
      <c r="BC91" s="110">
        <f>'4 - IO 04 Přípojka NN pro...'!H35</f>
        <v>0</v>
      </c>
      <c r="BD91" s="112">
        <f>'4 - IO 04 Přípojka NN pro...'!H36</f>
        <v>0</v>
      </c>
      <c r="BT91" s="113" t="s">
        <v>77</v>
      </c>
      <c r="BV91" s="113" t="s">
        <v>73</v>
      </c>
      <c r="BW91" s="113" t="s">
        <v>88</v>
      </c>
      <c r="BX91" s="113" t="s">
        <v>74</v>
      </c>
    </row>
    <row r="92" spans="1:76" s="108" customFormat="1" ht="37.5" customHeight="1">
      <c r="A92" s="101" t="s">
        <v>76</v>
      </c>
      <c r="B92" s="102"/>
      <c r="C92" s="103"/>
      <c r="D92" s="104" t="s">
        <v>89</v>
      </c>
      <c r="E92" s="104"/>
      <c r="F92" s="104"/>
      <c r="G92" s="104"/>
      <c r="H92" s="104"/>
      <c r="I92" s="105"/>
      <c r="J92" s="104" t="s">
        <v>90</v>
      </c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6">
        <f>'5 - Elektroinstalace, MaR...'!M30</f>
        <v>283062</v>
      </c>
      <c r="AH92" s="106"/>
      <c r="AI92" s="106"/>
      <c r="AJ92" s="106"/>
      <c r="AK92" s="106"/>
      <c r="AL92" s="106"/>
      <c r="AM92" s="106"/>
      <c r="AN92" s="106">
        <f>SUM(AG92,AT92)</f>
        <v>342505.02</v>
      </c>
      <c r="AO92" s="106"/>
      <c r="AP92" s="106"/>
      <c r="AQ92" s="107"/>
      <c r="AS92" s="109">
        <f>'5 - Elektroinstalace, MaR...'!M28</f>
        <v>0</v>
      </c>
      <c r="AT92" s="110">
        <f>ROUND(SUM(AV92:AW92),2)</f>
        <v>59443.02</v>
      </c>
      <c r="AU92" s="111">
        <f>'5 - Elektroinstalace, MaR...'!W112</f>
        <v>11.962</v>
      </c>
      <c r="AV92" s="110">
        <f>'5 - Elektroinstalace, MaR...'!M32</f>
        <v>59443.02</v>
      </c>
      <c r="AW92" s="110">
        <f>'5 - Elektroinstalace, MaR...'!M33</f>
        <v>0</v>
      </c>
      <c r="AX92" s="110">
        <f>'5 - Elektroinstalace, MaR...'!M34</f>
        <v>0</v>
      </c>
      <c r="AY92" s="110">
        <f>'5 - Elektroinstalace, MaR...'!M35</f>
        <v>0</v>
      </c>
      <c r="AZ92" s="110">
        <f>'5 - Elektroinstalace, MaR...'!H32</f>
        <v>283062</v>
      </c>
      <c r="BA92" s="110">
        <f>'5 - Elektroinstalace, MaR...'!H33</f>
        <v>0</v>
      </c>
      <c r="BB92" s="110">
        <f>'5 - Elektroinstalace, MaR...'!H34</f>
        <v>0</v>
      </c>
      <c r="BC92" s="110">
        <f>'5 - Elektroinstalace, MaR...'!H35</f>
        <v>0</v>
      </c>
      <c r="BD92" s="112">
        <f>'5 - Elektroinstalace, MaR...'!H36</f>
        <v>0</v>
      </c>
      <c r="BT92" s="113" t="s">
        <v>77</v>
      </c>
      <c r="BV92" s="113" t="s">
        <v>73</v>
      </c>
      <c r="BW92" s="113" t="s">
        <v>91</v>
      </c>
      <c r="BX92" s="113" t="s">
        <v>74</v>
      </c>
    </row>
    <row r="93" spans="1:76" s="108" customFormat="1" ht="22.5" customHeight="1">
      <c r="A93" s="101" t="s">
        <v>76</v>
      </c>
      <c r="B93" s="102"/>
      <c r="C93" s="103"/>
      <c r="D93" s="104" t="s">
        <v>92</v>
      </c>
      <c r="E93" s="104"/>
      <c r="F93" s="104"/>
      <c r="G93" s="104"/>
      <c r="H93" s="104"/>
      <c r="I93" s="105"/>
      <c r="J93" s="104" t="s">
        <v>93</v>
      </c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6">
        <f>'6 - Kácení dřevin'!M30</f>
        <v>281190</v>
      </c>
      <c r="AH93" s="106"/>
      <c r="AI93" s="106"/>
      <c r="AJ93" s="106"/>
      <c r="AK93" s="106"/>
      <c r="AL93" s="106"/>
      <c r="AM93" s="106"/>
      <c r="AN93" s="106">
        <f>SUM(AG93,AT93)</f>
        <v>340239.9</v>
      </c>
      <c r="AO93" s="106"/>
      <c r="AP93" s="106"/>
      <c r="AQ93" s="107"/>
      <c r="AS93" s="114">
        <f>'6 - Kácení dřevin'!M28</f>
        <v>0</v>
      </c>
      <c r="AT93" s="115">
        <f>ROUND(SUM(AV93:AW93),2)</f>
        <v>59049.9</v>
      </c>
      <c r="AU93" s="116">
        <f>'6 - Kácení dřevin'!W111</f>
        <v>514.01</v>
      </c>
      <c r="AV93" s="115">
        <f>'6 - Kácení dřevin'!M32</f>
        <v>59049.9</v>
      </c>
      <c r="AW93" s="115">
        <f>'6 - Kácení dřevin'!M33</f>
        <v>0</v>
      </c>
      <c r="AX93" s="115">
        <f>'6 - Kácení dřevin'!M34</f>
        <v>0</v>
      </c>
      <c r="AY93" s="115">
        <f>'6 - Kácení dřevin'!M35</f>
        <v>0</v>
      </c>
      <c r="AZ93" s="115">
        <f>'6 - Kácení dřevin'!H32</f>
        <v>281190</v>
      </c>
      <c r="BA93" s="115">
        <f>'6 - Kácení dřevin'!H33</f>
        <v>0</v>
      </c>
      <c r="BB93" s="115">
        <f>'6 - Kácení dřevin'!H34</f>
        <v>0</v>
      </c>
      <c r="BC93" s="115">
        <f>'6 - Kácení dřevin'!H35</f>
        <v>0</v>
      </c>
      <c r="BD93" s="117">
        <f>'6 - Kácení dřevin'!H36</f>
        <v>0</v>
      </c>
      <c r="BT93" s="113" t="s">
        <v>77</v>
      </c>
      <c r="BV93" s="113" t="s">
        <v>73</v>
      </c>
      <c r="BW93" s="113" t="s">
        <v>94</v>
      </c>
      <c r="BX93" s="113" t="s">
        <v>74</v>
      </c>
    </row>
    <row r="94" spans="2:43" ht="12.75">
      <c r="B94" s="15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7"/>
    </row>
    <row r="95" spans="2:48" s="29" customFormat="1" ht="30" customHeight="1">
      <c r="B95" s="30"/>
      <c r="C95" s="91" t="s">
        <v>95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94">
        <v>0</v>
      </c>
      <c r="AH95" s="94"/>
      <c r="AI95" s="94"/>
      <c r="AJ95" s="94"/>
      <c r="AK95" s="94"/>
      <c r="AL95" s="94"/>
      <c r="AM95" s="94"/>
      <c r="AN95" s="94">
        <v>0</v>
      </c>
      <c r="AO95" s="94"/>
      <c r="AP95" s="94"/>
      <c r="AQ95" s="32"/>
      <c r="AS95" s="87" t="s">
        <v>96</v>
      </c>
      <c r="AT95" s="88" t="s">
        <v>97</v>
      </c>
      <c r="AU95" s="88" t="s">
        <v>35</v>
      </c>
      <c r="AV95" s="89" t="s">
        <v>58</v>
      </c>
    </row>
    <row r="96" spans="2:48" s="29" customFormat="1" ht="10.5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2"/>
      <c r="AS96" s="118"/>
      <c r="AT96" s="119"/>
      <c r="AU96" s="119"/>
      <c r="AV96" s="120"/>
    </row>
    <row r="97" spans="2:43" s="29" customFormat="1" ht="30" customHeight="1">
      <c r="B97" s="30"/>
      <c r="C97" s="121" t="s">
        <v>98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3">
        <f>ROUND(AG87+AG95,2)</f>
        <v>5666685.9</v>
      </c>
      <c r="AH97" s="123"/>
      <c r="AI97" s="123"/>
      <c r="AJ97" s="123"/>
      <c r="AK97" s="123"/>
      <c r="AL97" s="123"/>
      <c r="AM97" s="123"/>
      <c r="AN97" s="123">
        <f>AN87+AN95</f>
        <v>6856689.94</v>
      </c>
      <c r="AO97" s="123"/>
      <c r="AP97" s="123"/>
      <c r="AQ97" s="32"/>
    </row>
    <row r="98" spans="2:43" s="29" customFormat="1" ht="6.7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1"/>
    </row>
  </sheetData>
  <sheetProtection selectLockedCells="1" selectUnlockedCells="1"/>
  <mergeCells count="65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D89:H89"/>
    <mergeCell ref="J89:AF89"/>
    <mergeCell ref="AG89:AM89"/>
    <mergeCell ref="AN89:AP89"/>
    <mergeCell ref="D90:H90"/>
    <mergeCell ref="J90:AF90"/>
    <mergeCell ref="AG90:AM90"/>
    <mergeCell ref="AN90:AP90"/>
    <mergeCell ref="D91:H91"/>
    <mergeCell ref="J91:AF91"/>
    <mergeCell ref="AG91:AM91"/>
    <mergeCell ref="AN91:AP91"/>
    <mergeCell ref="D92:H92"/>
    <mergeCell ref="J92:AF92"/>
    <mergeCell ref="AG92:AM92"/>
    <mergeCell ref="AN92:AP92"/>
    <mergeCell ref="D93:H93"/>
    <mergeCell ref="J93:AF93"/>
    <mergeCell ref="AG93:AM93"/>
    <mergeCell ref="AN93:AP93"/>
    <mergeCell ref="AG95:AM95"/>
    <mergeCell ref="AN95:AP95"/>
    <mergeCell ref="AG97:AM97"/>
    <mergeCell ref="AN97:AP97"/>
  </mergeCells>
  <hyperlinks>
    <hyperlink ref="K1" location="C2" display="1) Souhrnný list stavby"/>
    <hyperlink ref="W1" location="C87" display="2) Rekapitulace objektů"/>
    <hyperlink ref="A88" location="'1 - IO 01 Vodovodní přípojka'!C2" display="/"/>
    <hyperlink ref="A89" location="'2 - IO 02 ATS'!C2" display="/"/>
    <hyperlink ref="A90" location="'3 - IO 03 Přípojka kanali!..'.C2" display="/"/>
    <hyperlink ref="A91" location="'4 - IO 04 Přípojka NN pro!..'.C2" display="/"/>
    <hyperlink ref="A92" location="'5 - Elektroinstalace, MaR!..'.C2" display="/"/>
    <hyperlink ref="A93" location="'6 - Kácení dřevin'!C2" display="/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7"/>
  <sheetViews>
    <sheetView showGridLines="0" workbookViewId="0" topLeftCell="A1">
      <pane ySplit="1" topLeftCell="A2" activePane="bottomLeft" state="frozen"/>
      <selection pane="topLeft" activeCell="A1" sqref="A1"/>
      <selection pane="bottomLeft" activeCell="AF6" sqref="AF6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10.710937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66" ht="21.75" customHeight="1">
      <c r="A1" s="124"/>
      <c r="B1" s="3"/>
      <c r="C1" s="3"/>
      <c r="D1" s="4" t="s">
        <v>1</v>
      </c>
      <c r="E1" s="3"/>
      <c r="F1" s="5" t="s">
        <v>99</v>
      </c>
      <c r="G1" s="5"/>
      <c r="H1" s="125" t="s">
        <v>100</v>
      </c>
      <c r="I1" s="125"/>
      <c r="J1" s="125"/>
      <c r="K1" s="125"/>
      <c r="L1" s="5" t="s">
        <v>101</v>
      </c>
      <c r="M1" s="3"/>
      <c r="N1" s="3"/>
      <c r="O1" s="4" t="s">
        <v>102</v>
      </c>
      <c r="P1" s="3"/>
      <c r="Q1" s="3"/>
      <c r="R1" s="3"/>
      <c r="S1" s="5" t="s">
        <v>103</v>
      </c>
      <c r="T1" s="5"/>
      <c r="U1" s="124"/>
      <c r="V1" s="12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8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79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80</v>
      </c>
    </row>
    <row r="4" spans="2:46" ht="36.75" customHeight="1">
      <c r="B4" s="15"/>
      <c r="C4" s="16" t="s">
        <v>104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13</v>
      </c>
      <c r="AT4" s="11" t="s">
        <v>6</v>
      </c>
    </row>
    <row r="5" spans="2:18" ht="6.75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5" customHeight="1">
      <c r="B6" s="15"/>
      <c r="C6" s="19"/>
      <c r="D6" s="24" t="s">
        <v>16</v>
      </c>
      <c r="E6" s="19"/>
      <c r="F6" s="126" t="str">
        <f>'Rekapitulace stavby'!K6</f>
        <v>K.Vary - Goethova vyhlídka - Přípojka vody a kanalizace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9"/>
      <c r="R6" s="17"/>
    </row>
    <row r="7" spans="2:18" s="29" customFormat="1" ht="32.25" customHeight="1">
      <c r="B7" s="30"/>
      <c r="C7" s="31"/>
      <c r="D7" s="22" t="s">
        <v>105</v>
      </c>
      <c r="E7" s="31"/>
      <c r="F7" s="23" t="s">
        <v>106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31"/>
      <c r="R7" s="32"/>
    </row>
    <row r="8" spans="2:18" s="29" customFormat="1" ht="14.25" customHeight="1">
      <c r="B8" s="30"/>
      <c r="C8" s="31"/>
      <c r="D8" s="24" t="s">
        <v>18</v>
      </c>
      <c r="E8" s="31"/>
      <c r="F8" s="21"/>
      <c r="G8" s="31"/>
      <c r="H8" s="31"/>
      <c r="I8" s="31"/>
      <c r="J8" s="31"/>
      <c r="K8" s="31"/>
      <c r="L8" s="31"/>
      <c r="M8" s="24" t="s">
        <v>19</v>
      </c>
      <c r="N8" s="31"/>
      <c r="O8" s="21"/>
      <c r="P8" s="31"/>
      <c r="Q8" s="31"/>
      <c r="R8" s="32"/>
    </row>
    <row r="9" spans="2:18" s="29" customFormat="1" ht="14.25" customHeight="1">
      <c r="B9" s="30"/>
      <c r="C9" s="31"/>
      <c r="D9" s="24" t="s">
        <v>20</v>
      </c>
      <c r="E9" s="31"/>
      <c r="F9" s="21" t="s">
        <v>21</v>
      </c>
      <c r="G9" s="31"/>
      <c r="H9" s="31"/>
      <c r="I9" s="31"/>
      <c r="J9" s="31"/>
      <c r="K9" s="31"/>
      <c r="L9" s="31"/>
      <c r="M9" s="24" t="s">
        <v>22</v>
      </c>
      <c r="N9" s="31"/>
      <c r="O9" s="76" t="str">
        <f>'Rekapitulace stavby'!AN8</f>
        <v>7. 6. 2017</v>
      </c>
      <c r="P9" s="76"/>
      <c r="Q9" s="31"/>
      <c r="R9" s="32"/>
    </row>
    <row r="10" spans="2:18" s="29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29" customFormat="1" ht="14.25" customHeight="1">
      <c r="B11" s="30"/>
      <c r="C11" s="31"/>
      <c r="D11" s="24" t="s">
        <v>24</v>
      </c>
      <c r="E11" s="31"/>
      <c r="F11" s="31"/>
      <c r="G11" s="31"/>
      <c r="H11" s="31"/>
      <c r="I11" s="31"/>
      <c r="J11" s="31"/>
      <c r="K11" s="31"/>
      <c r="L11" s="31"/>
      <c r="M11" s="24" t="s">
        <v>25</v>
      </c>
      <c r="N11" s="31"/>
      <c r="O11" s="21">
        <f>IF('Rekapitulace stavby'!AN10="","",'Rekapitulace stavby'!AN10)</f>
      </c>
      <c r="P11" s="21"/>
      <c r="Q11" s="31"/>
      <c r="R11" s="32"/>
    </row>
    <row r="12" spans="2:18" s="29" customFormat="1" ht="18" customHeight="1">
      <c r="B12" s="30"/>
      <c r="C12" s="31"/>
      <c r="D12" s="31"/>
      <c r="E12" s="21" t="str">
        <f>IF('Rekapitulace stavby'!E11="","",'Rekapitulace stavby'!E11)</f>
        <v> </v>
      </c>
      <c r="F12" s="31"/>
      <c r="G12" s="31"/>
      <c r="H12" s="31"/>
      <c r="I12" s="31"/>
      <c r="J12" s="31"/>
      <c r="K12" s="31"/>
      <c r="L12" s="31"/>
      <c r="M12" s="24" t="s">
        <v>26</v>
      </c>
      <c r="N12" s="31"/>
      <c r="O12" s="21">
        <f>IF('Rekapitulace stavby'!AN11="","",'Rekapitulace stavby'!AN11)</f>
      </c>
      <c r="P12" s="21"/>
      <c r="Q12" s="31"/>
      <c r="R12" s="32"/>
    </row>
    <row r="13" spans="2:18" s="29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29" customFormat="1" ht="14.25" customHeight="1">
      <c r="B14" s="30"/>
      <c r="C14" s="31"/>
      <c r="D14" s="24" t="s">
        <v>27</v>
      </c>
      <c r="E14" s="31"/>
      <c r="F14" s="31"/>
      <c r="G14" s="31"/>
      <c r="H14" s="31"/>
      <c r="I14" s="31"/>
      <c r="J14" s="31"/>
      <c r="K14" s="31"/>
      <c r="L14" s="31"/>
      <c r="M14" s="24" t="s">
        <v>25</v>
      </c>
      <c r="N14" s="31"/>
      <c r="O14" s="21">
        <f>IF('Rekapitulace stavby'!AN13="","",'Rekapitulace stavby'!AN13)</f>
      </c>
      <c r="P14" s="21"/>
      <c r="Q14" s="31"/>
      <c r="R14" s="32"/>
    </row>
    <row r="15" spans="2:18" s="29" customFormat="1" ht="18" customHeight="1">
      <c r="B15" s="30"/>
      <c r="C15" s="31"/>
      <c r="D15" s="31"/>
      <c r="E15" s="21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4" t="s">
        <v>26</v>
      </c>
      <c r="N15" s="31"/>
      <c r="O15" s="21">
        <f>IF('Rekapitulace stavby'!AN14="","",'Rekapitulace stavby'!AN14)</f>
      </c>
      <c r="P15" s="21"/>
      <c r="Q15" s="31"/>
      <c r="R15" s="32"/>
    </row>
    <row r="16" spans="2:18" s="29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29" customFormat="1" ht="14.25" customHeight="1">
      <c r="B17" s="30"/>
      <c r="C17" s="31"/>
      <c r="D17" s="24" t="s">
        <v>28</v>
      </c>
      <c r="E17" s="31"/>
      <c r="F17" s="31"/>
      <c r="G17" s="31"/>
      <c r="H17" s="31"/>
      <c r="I17" s="31"/>
      <c r="J17" s="31"/>
      <c r="K17" s="31"/>
      <c r="L17" s="31"/>
      <c r="M17" s="24" t="s">
        <v>25</v>
      </c>
      <c r="N17" s="31"/>
      <c r="O17" s="21">
        <f>IF('Rekapitulace stavby'!AN16="","",'Rekapitulace stavby'!AN16)</f>
      </c>
      <c r="P17" s="21"/>
      <c r="Q17" s="31"/>
      <c r="R17" s="32"/>
    </row>
    <row r="18" spans="2:18" s="29" customFormat="1" ht="18" customHeight="1">
      <c r="B18" s="30"/>
      <c r="C18" s="31"/>
      <c r="D18" s="31"/>
      <c r="E18" s="21" t="str">
        <f>IF('Rekapitulace stavby'!E17="","",'Rekapitulace stavby'!E17)</f>
        <v> </v>
      </c>
      <c r="F18" s="31"/>
      <c r="G18" s="31"/>
      <c r="H18" s="31"/>
      <c r="I18" s="31"/>
      <c r="J18" s="31"/>
      <c r="K18" s="31"/>
      <c r="L18" s="31"/>
      <c r="M18" s="24" t="s">
        <v>26</v>
      </c>
      <c r="N18" s="31"/>
      <c r="O18" s="21">
        <f>IF('Rekapitulace stavby'!AN17="","",'Rekapitulace stavby'!AN17)</f>
      </c>
      <c r="P18" s="21"/>
      <c r="Q18" s="31"/>
      <c r="R18" s="32"/>
    </row>
    <row r="19" spans="2:18" s="29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29" customFormat="1" ht="14.25" customHeight="1">
      <c r="B20" s="30"/>
      <c r="C20" s="31"/>
      <c r="D20" s="24" t="s">
        <v>30</v>
      </c>
      <c r="E20" s="31"/>
      <c r="F20" s="31"/>
      <c r="G20" s="31"/>
      <c r="H20" s="31"/>
      <c r="I20" s="31"/>
      <c r="J20" s="31"/>
      <c r="K20" s="31"/>
      <c r="L20" s="31"/>
      <c r="M20" s="24" t="s">
        <v>25</v>
      </c>
      <c r="N20" s="31"/>
      <c r="O20" s="21">
        <f>IF('Rekapitulace stavby'!AN19="","",'Rekapitulace stavby'!AN19)</f>
      </c>
      <c r="P20" s="21"/>
      <c r="Q20" s="31"/>
      <c r="R20" s="32"/>
    </row>
    <row r="21" spans="2:18" s="29" customFormat="1" ht="18" customHeight="1">
      <c r="B21" s="30"/>
      <c r="C21" s="31"/>
      <c r="D21" s="31"/>
      <c r="E21" s="21" t="str">
        <f>IF('Rekapitulace stavby'!E20="","",'Rekapitulace stavby'!E20)</f>
        <v> </v>
      </c>
      <c r="F21" s="31"/>
      <c r="G21" s="31"/>
      <c r="H21" s="31"/>
      <c r="I21" s="31"/>
      <c r="J21" s="31"/>
      <c r="K21" s="31"/>
      <c r="L21" s="31"/>
      <c r="M21" s="24" t="s">
        <v>26</v>
      </c>
      <c r="N21" s="31"/>
      <c r="O21" s="21">
        <f>IF('Rekapitulace stavby'!AN20="","",'Rekapitulace stavby'!AN20)</f>
      </c>
      <c r="P21" s="21"/>
      <c r="Q21" s="31"/>
      <c r="R21" s="32"/>
    </row>
    <row r="22" spans="2:18" s="29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29" customFormat="1" ht="14.25" customHeight="1">
      <c r="B23" s="30"/>
      <c r="C23" s="31"/>
      <c r="D23" s="24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29" customFormat="1" ht="22.5" customHeight="1">
      <c r="B24" s="30"/>
      <c r="C24" s="31"/>
      <c r="D24" s="31"/>
      <c r="E24" s="25"/>
      <c r="F24" s="25"/>
      <c r="G24" s="25"/>
      <c r="H24" s="25"/>
      <c r="I24" s="25"/>
      <c r="J24" s="25"/>
      <c r="K24" s="25"/>
      <c r="L24" s="25"/>
      <c r="M24" s="31"/>
      <c r="N24" s="31"/>
      <c r="O24" s="31"/>
      <c r="P24" s="31"/>
      <c r="Q24" s="31"/>
      <c r="R24" s="32"/>
    </row>
    <row r="25" spans="2:18" s="29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29" customFormat="1" ht="6.75" customHeight="1">
      <c r="B26" s="30"/>
      <c r="C26" s="3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1"/>
      <c r="R26" s="32"/>
    </row>
    <row r="27" spans="2:18" s="29" customFormat="1" ht="14.25" customHeight="1">
      <c r="B27" s="30"/>
      <c r="C27" s="31"/>
      <c r="D27" s="127" t="s">
        <v>107</v>
      </c>
      <c r="E27" s="31"/>
      <c r="F27" s="31"/>
      <c r="G27" s="31"/>
      <c r="H27" s="31"/>
      <c r="I27" s="31"/>
      <c r="J27" s="31"/>
      <c r="K27" s="31"/>
      <c r="L27" s="31"/>
      <c r="M27" s="28">
        <f>N88</f>
        <v>1042996.2699999999</v>
      </c>
      <c r="N27" s="28"/>
      <c r="O27" s="28"/>
      <c r="P27" s="28"/>
      <c r="Q27" s="31"/>
      <c r="R27" s="32"/>
    </row>
    <row r="28" spans="2:18" s="29" customFormat="1" ht="14.25" customHeight="1">
      <c r="B28" s="30"/>
      <c r="C28" s="31"/>
      <c r="D28" s="27" t="s">
        <v>108</v>
      </c>
      <c r="E28" s="31"/>
      <c r="F28" s="31"/>
      <c r="G28" s="31"/>
      <c r="H28" s="31"/>
      <c r="I28" s="31"/>
      <c r="J28" s="31"/>
      <c r="K28" s="31"/>
      <c r="L28" s="31"/>
      <c r="M28" s="28">
        <f>N106</f>
        <v>59824.95</v>
      </c>
      <c r="N28" s="28"/>
      <c r="O28" s="28"/>
      <c r="P28" s="28"/>
      <c r="Q28" s="31"/>
      <c r="R28" s="32"/>
    </row>
    <row r="29" spans="2:18" s="29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29" customFormat="1" ht="25.5" customHeight="1">
      <c r="B30" s="30"/>
      <c r="C30" s="31"/>
      <c r="D30" s="128" t="s">
        <v>34</v>
      </c>
      <c r="E30" s="31"/>
      <c r="F30" s="31"/>
      <c r="G30" s="31"/>
      <c r="H30" s="31"/>
      <c r="I30" s="31"/>
      <c r="J30" s="31"/>
      <c r="K30" s="31"/>
      <c r="L30" s="31"/>
      <c r="M30" s="129">
        <f>ROUND(M27+M28,2)</f>
        <v>1102821.22</v>
      </c>
      <c r="N30" s="129"/>
      <c r="O30" s="129"/>
      <c r="P30" s="129"/>
      <c r="Q30" s="31"/>
      <c r="R30" s="32"/>
    </row>
    <row r="31" spans="2:18" s="29" customFormat="1" ht="6.75" customHeight="1">
      <c r="B31" s="30"/>
      <c r="C31" s="3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1"/>
      <c r="R31" s="32"/>
    </row>
    <row r="32" spans="2:18" s="29" customFormat="1" ht="14.25" customHeight="1">
      <c r="B32" s="30"/>
      <c r="C32" s="31"/>
      <c r="D32" s="39" t="s">
        <v>35</v>
      </c>
      <c r="E32" s="39" t="s">
        <v>36</v>
      </c>
      <c r="F32" s="40">
        <v>0.21000000000000002</v>
      </c>
      <c r="G32" s="130" t="s">
        <v>37</v>
      </c>
      <c r="H32" s="131">
        <f>ROUND((SUM(BE106:BE109)+SUM(BE127:BE286)),2)</f>
        <v>1102821.22</v>
      </c>
      <c r="I32" s="131"/>
      <c r="J32" s="131"/>
      <c r="K32" s="31"/>
      <c r="L32" s="31"/>
      <c r="M32" s="131">
        <f>ROUND(ROUND((SUM(BE106:BE109)+SUM(BE127:BE286)),2)*F32,2)</f>
        <v>231592.46</v>
      </c>
      <c r="N32" s="131"/>
      <c r="O32" s="131"/>
      <c r="P32" s="131"/>
      <c r="Q32" s="31"/>
      <c r="R32" s="32"/>
    </row>
    <row r="33" spans="2:18" s="29" customFormat="1" ht="14.25" customHeight="1">
      <c r="B33" s="30"/>
      <c r="C33" s="31"/>
      <c r="D33" s="31"/>
      <c r="E33" s="39" t="s">
        <v>38</v>
      </c>
      <c r="F33" s="40">
        <v>0.15000000000000002</v>
      </c>
      <c r="G33" s="130" t="s">
        <v>37</v>
      </c>
      <c r="H33" s="131">
        <f>ROUND((SUM(BF106:BF109)+SUM(BF127:BF286)),2)</f>
        <v>0</v>
      </c>
      <c r="I33" s="131"/>
      <c r="J33" s="131"/>
      <c r="K33" s="31"/>
      <c r="L33" s="31"/>
      <c r="M33" s="131">
        <f>ROUND(ROUND((SUM(BF106:BF109)+SUM(BF127:BF286)),2)*F33,2)</f>
        <v>0</v>
      </c>
      <c r="N33" s="131"/>
      <c r="O33" s="131"/>
      <c r="P33" s="131"/>
      <c r="Q33" s="31"/>
      <c r="R33" s="32"/>
    </row>
    <row r="34" spans="2:18" s="29" customFormat="1" ht="14.25" customHeight="1" hidden="1">
      <c r="B34" s="30"/>
      <c r="C34" s="31"/>
      <c r="D34" s="31"/>
      <c r="E34" s="39" t="s">
        <v>39</v>
      </c>
      <c r="F34" s="40">
        <v>0.21000000000000002</v>
      </c>
      <c r="G34" s="130" t="s">
        <v>37</v>
      </c>
      <c r="H34" s="131">
        <f>ROUND((SUM(BG106:BG109)+SUM(BG127:BG286)),2)</f>
        <v>0</v>
      </c>
      <c r="I34" s="131"/>
      <c r="J34" s="131"/>
      <c r="K34" s="31"/>
      <c r="L34" s="31"/>
      <c r="M34" s="131">
        <v>0</v>
      </c>
      <c r="N34" s="131"/>
      <c r="O34" s="131"/>
      <c r="P34" s="131"/>
      <c r="Q34" s="31"/>
      <c r="R34" s="32"/>
    </row>
    <row r="35" spans="2:18" s="29" customFormat="1" ht="14.25" customHeight="1" hidden="1">
      <c r="B35" s="30"/>
      <c r="C35" s="31"/>
      <c r="D35" s="31"/>
      <c r="E35" s="39" t="s">
        <v>40</v>
      </c>
      <c r="F35" s="40">
        <v>0.15000000000000002</v>
      </c>
      <c r="G35" s="130" t="s">
        <v>37</v>
      </c>
      <c r="H35" s="131">
        <f>ROUND((SUM(BH106:BH109)+SUM(BH127:BH286)),2)</f>
        <v>0</v>
      </c>
      <c r="I35" s="131"/>
      <c r="J35" s="131"/>
      <c r="K35" s="31"/>
      <c r="L35" s="31"/>
      <c r="M35" s="131">
        <v>0</v>
      </c>
      <c r="N35" s="131"/>
      <c r="O35" s="131"/>
      <c r="P35" s="131"/>
      <c r="Q35" s="31"/>
      <c r="R35" s="32"/>
    </row>
    <row r="36" spans="2:18" s="29" customFormat="1" ht="14.25" customHeight="1" hidden="1">
      <c r="B36" s="30"/>
      <c r="C36" s="31"/>
      <c r="D36" s="31"/>
      <c r="E36" s="39" t="s">
        <v>41</v>
      </c>
      <c r="F36" s="40">
        <v>0</v>
      </c>
      <c r="G36" s="130" t="s">
        <v>37</v>
      </c>
      <c r="H36" s="131">
        <f>ROUND((SUM(BI106:BI109)+SUM(BI127:BI286)),2)</f>
        <v>0</v>
      </c>
      <c r="I36" s="131"/>
      <c r="J36" s="131"/>
      <c r="K36" s="31"/>
      <c r="L36" s="31"/>
      <c r="M36" s="131">
        <v>0</v>
      </c>
      <c r="N36" s="131"/>
      <c r="O36" s="131"/>
      <c r="P36" s="131"/>
      <c r="Q36" s="31"/>
      <c r="R36" s="32"/>
    </row>
    <row r="37" spans="2:18" s="29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29" customFormat="1" ht="25.5" customHeight="1">
      <c r="B38" s="30"/>
      <c r="C38" s="122"/>
      <c r="D38" s="132" t="s">
        <v>42</v>
      </c>
      <c r="E38" s="84"/>
      <c r="F38" s="84"/>
      <c r="G38" s="133" t="s">
        <v>43</v>
      </c>
      <c r="H38" s="134" t="s">
        <v>44</v>
      </c>
      <c r="I38" s="84"/>
      <c r="J38" s="84"/>
      <c r="K38" s="84"/>
      <c r="L38" s="135">
        <f>SUM(M30:M36)</f>
        <v>1334413.68</v>
      </c>
      <c r="M38" s="135"/>
      <c r="N38" s="135"/>
      <c r="O38" s="135"/>
      <c r="P38" s="135"/>
      <c r="Q38" s="122"/>
      <c r="R38" s="32"/>
    </row>
    <row r="39" spans="2:18" s="29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29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2.75"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2.75"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2.75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2.75">
      <c r="B44" s="1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2.75">
      <c r="B45" s="1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2.75">
      <c r="B46" s="1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2.75">
      <c r="B47" s="1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2.75">
      <c r="B48" s="1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2.75">
      <c r="B49" s="1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2.75">
      <c r="B50" s="30"/>
      <c r="C50" s="31"/>
      <c r="D50" s="50" t="s">
        <v>45</v>
      </c>
      <c r="E50" s="51"/>
      <c r="F50" s="51"/>
      <c r="G50" s="51"/>
      <c r="H50" s="52"/>
      <c r="I50" s="31"/>
      <c r="J50" s="50" t="s">
        <v>46</v>
      </c>
      <c r="K50" s="51"/>
      <c r="L50" s="51"/>
      <c r="M50" s="51"/>
      <c r="N50" s="51"/>
      <c r="O50" s="51"/>
      <c r="P50" s="52"/>
      <c r="Q50" s="31"/>
      <c r="R50" s="32"/>
    </row>
    <row r="51" spans="2:18" ht="12.75">
      <c r="B51" s="15"/>
      <c r="C51" s="19"/>
      <c r="D51" s="53"/>
      <c r="E51" s="19"/>
      <c r="F51" s="19"/>
      <c r="G51" s="19"/>
      <c r="H51" s="54"/>
      <c r="I51" s="19"/>
      <c r="J51" s="53"/>
      <c r="K51" s="19"/>
      <c r="L51" s="19"/>
      <c r="M51" s="19"/>
      <c r="N51" s="19"/>
      <c r="O51" s="19"/>
      <c r="P51" s="54"/>
      <c r="Q51" s="19"/>
      <c r="R51" s="17"/>
    </row>
    <row r="52" spans="2:18" ht="12.75">
      <c r="B52" s="15"/>
      <c r="C52" s="19"/>
      <c r="D52" s="53"/>
      <c r="E52" s="19"/>
      <c r="F52" s="19"/>
      <c r="G52" s="19"/>
      <c r="H52" s="54"/>
      <c r="I52" s="19"/>
      <c r="J52" s="53"/>
      <c r="K52" s="19"/>
      <c r="L52" s="19"/>
      <c r="M52" s="19"/>
      <c r="N52" s="19"/>
      <c r="O52" s="19"/>
      <c r="P52" s="54"/>
      <c r="Q52" s="19"/>
      <c r="R52" s="17"/>
    </row>
    <row r="53" spans="2:18" ht="12.75">
      <c r="B53" s="15"/>
      <c r="C53" s="19"/>
      <c r="D53" s="53"/>
      <c r="E53" s="19"/>
      <c r="F53" s="19"/>
      <c r="G53" s="19"/>
      <c r="H53" s="54"/>
      <c r="I53" s="19"/>
      <c r="J53" s="53"/>
      <c r="K53" s="19"/>
      <c r="L53" s="19"/>
      <c r="M53" s="19"/>
      <c r="N53" s="19"/>
      <c r="O53" s="19"/>
      <c r="P53" s="54"/>
      <c r="Q53" s="19"/>
      <c r="R53" s="17"/>
    </row>
    <row r="54" spans="2:18" ht="12.75">
      <c r="B54" s="15"/>
      <c r="C54" s="19"/>
      <c r="D54" s="53"/>
      <c r="E54" s="19"/>
      <c r="F54" s="19"/>
      <c r="G54" s="19"/>
      <c r="H54" s="54"/>
      <c r="I54" s="19"/>
      <c r="J54" s="53"/>
      <c r="K54" s="19"/>
      <c r="L54" s="19"/>
      <c r="M54" s="19"/>
      <c r="N54" s="19"/>
      <c r="O54" s="19"/>
      <c r="P54" s="54"/>
      <c r="Q54" s="19"/>
      <c r="R54" s="17"/>
    </row>
    <row r="55" spans="2:18" ht="12.75">
      <c r="B55" s="15"/>
      <c r="C55" s="19"/>
      <c r="D55" s="53"/>
      <c r="E55" s="19"/>
      <c r="F55" s="19"/>
      <c r="G55" s="19"/>
      <c r="H55" s="54"/>
      <c r="I55" s="19"/>
      <c r="J55" s="53"/>
      <c r="K55" s="19"/>
      <c r="L55" s="19"/>
      <c r="M55" s="19"/>
      <c r="N55" s="19"/>
      <c r="O55" s="19"/>
      <c r="P55" s="54"/>
      <c r="Q55" s="19"/>
      <c r="R55" s="17"/>
    </row>
    <row r="56" spans="2:18" ht="12.75">
      <c r="B56" s="15"/>
      <c r="C56" s="19"/>
      <c r="D56" s="53"/>
      <c r="E56" s="19"/>
      <c r="F56" s="19"/>
      <c r="G56" s="19"/>
      <c r="H56" s="54"/>
      <c r="I56" s="19"/>
      <c r="J56" s="53"/>
      <c r="K56" s="19"/>
      <c r="L56" s="19"/>
      <c r="M56" s="19"/>
      <c r="N56" s="19"/>
      <c r="O56" s="19"/>
      <c r="P56" s="54"/>
      <c r="Q56" s="19"/>
      <c r="R56" s="17"/>
    </row>
    <row r="57" spans="2:18" ht="12.75">
      <c r="B57" s="15"/>
      <c r="C57" s="19"/>
      <c r="D57" s="53"/>
      <c r="E57" s="19"/>
      <c r="F57" s="19"/>
      <c r="G57" s="19"/>
      <c r="H57" s="54"/>
      <c r="I57" s="19"/>
      <c r="J57" s="53"/>
      <c r="K57" s="19"/>
      <c r="L57" s="19"/>
      <c r="M57" s="19"/>
      <c r="N57" s="19"/>
      <c r="O57" s="19"/>
      <c r="P57" s="54"/>
      <c r="Q57" s="19"/>
      <c r="R57" s="17"/>
    </row>
    <row r="58" spans="2:18" ht="12.75">
      <c r="B58" s="15"/>
      <c r="C58" s="19"/>
      <c r="D58" s="53"/>
      <c r="E58" s="19"/>
      <c r="F58" s="19"/>
      <c r="G58" s="19"/>
      <c r="H58" s="54"/>
      <c r="I58" s="19"/>
      <c r="J58" s="53"/>
      <c r="K58" s="19"/>
      <c r="L58" s="19"/>
      <c r="M58" s="19"/>
      <c r="N58" s="19"/>
      <c r="O58" s="19"/>
      <c r="P58" s="54"/>
      <c r="Q58" s="19"/>
      <c r="R58" s="17"/>
    </row>
    <row r="59" spans="2:18" s="29" customFormat="1" ht="12.75">
      <c r="B59" s="30"/>
      <c r="C59" s="31"/>
      <c r="D59" s="55" t="s">
        <v>47</v>
      </c>
      <c r="E59" s="56"/>
      <c r="F59" s="56"/>
      <c r="G59" s="57" t="s">
        <v>48</v>
      </c>
      <c r="H59" s="58"/>
      <c r="I59" s="31"/>
      <c r="J59" s="55" t="s">
        <v>47</v>
      </c>
      <c r="K59" s="56"/>
      <c r="L59" s="56"/>
      <c r="M59" s="56"/>
      <c r="N59" s="57" t="s">
        <v>48</v>
      </c>
      <c r="O59" s="56"/>
      <c r="P59" s="58"/>
      <c r="Q59" s="31"/>
      <c r="R59" s="32"/>
    </row>
    <row r="60" spans="2:18" ht="12.75">
      <c r="B60" s="15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2.75">
      <c r="B61" s="30"/>
      <c r="C61" s="31"/>
      <c r="D61" s="50" t="s">
        <v>49</v>
      </c>
      <c r="E61" s="51"/>
      <c r="F61" s="51"/>
      <c r="G61" s="51"/>
      <c r="H61" s="52"/>
      <c r="I61" s="31"/>
      <c r="J61" s="50" t="s">
        <v>50</v>
      </c>
      <c r="K61" s="51"/>
      <c r="L61" s="51"/>
      <c r="M61" s="51"/>
      <c r="N61" s="51"/>
      <c r="O61" s="51"/>
      <c r="P61" s="52"/>
      <c r="Q61" s="31"/>
      <c r="R61" s="32"/>
    </row>
    <row r="62" spans="2:18" ht="12.75">
      <c r="B62" s="15"/>
      <c r="C62" s="19"/>
      <c r="D62" s="53"/>
      <c r="E62" s="19"/>
      <c r="F62" s="19"/>
      <c r="G62" s="19"/>
      <c r="H62" s="54"/>
      <c r="I62" s="19"/>
      <c r="J62" s="53"/>
      <c r="K62" s="19"/>
      <c r="L62" s="19"/>
      <c r="M62" s="19"/>
      <c r="N62" s="19"/>
      <c r="O62" s="19"/>
      <c r="P62" s="54"/>
      <c r="Q62" s="19"/>
      <c r="R62" s="17"/>
    </row>
    <row r="63" spans="2:18" ht="12.75">
      <c r="B63" s="15"/>
      <c r="C63" s="19"/>
      <c r="D63" s="53"/>
      <c r="E63" s="19"/>
      <c r="F63" s="19"/>
      <c r="G63" s="19"/>
      <c r="H63" s="54"/>
      <c r="I63" s="19"/>
      <c r="J63" s="53"/>
      <c r="K63" s="19"/>
      <c r="L63" s="19"/>
      <c r="M63" s="19"/>
      <c r="N63" s="19"/>
      <c r="O63" s="19"/>
      <c r="P63" s="54"/>
      <c r="Q63" s="19"/>
      <c r="R63" s="17"/>
    </row>
    <row r="64" spans="2:18" ht="12.75">
      <c r="B64" s="15"/>
      <c r="C64" s="19"/>
      <c r="D64" s="53"/>
      <c r="E64" s="19"/>
      <c r="F64" s="19"/>
      <c r="G64" s="19"/>
      <c r="H64" s="54"/>
      <c r="I64" s="19"/>
      <c r="J64" s="53"/>
      <c r="K64" s="19"/>
      <c r="L64" s="19"/>
      <c r="M64" s="19"/>
      <c r="N64" s="19"/>
      <c r="O64" s="19"/>
      <c r="P64" s="54"/>
      <c r="Q64" s="19"/>
      <c r="R64" s="17"/>
    </row>
    <row r="65" spans="2:18" ht="12.75">
      <c r="B65" s="15"/>
      <c r="C65" s="19"/>
      <c r="D65" s="53"/>
      <c r="E65" s="19"/>
      <c r="F65" s="19"/>
      <c r="G65" s="19"/>
      <c r="H65" s="54"/>
      <c r="I65" s="19"/>
      <c r="J65" s="53"/>
      <c r="K65" s="19"/>
      <c r="L65" s="19"/>
      <c r="M65" s="19"/>
      <c r="N65" s="19"/>
      <c r="O65" s="19"/>
      <c r="P65" s="54"/>
      <c r="Q65" s="19"/>
      <c r="R65" s="17"/>
    </row>
    <row r="66" spans="2:18" ht="12.75">
      <c r="B66" s="15"/>
      <c r="C66" s="19"/>
      <c r="D66" s="53"/>
      <c r="E66" s="19"/>
      <c r="F66" s="19"/>
      <c r="G66" s="19"/>
      <c r="H66" s="54"/>
      <c r="I66" s="19"/>
      <c r="J66" s="53"/>
      <c r="K66" s="19"/>
      <c r="L66" s="19"/>
      <c r="M66" s="19"/>
      <c r="N66" s="19"/>
      <c r="O66" s="19"/>
      <c r="P66" s="54"/>
      <c r="Q66" s="19"/>
      <c r="R66" s="17"/>
    </row>
    <row r="67" spans="2:18" ht="12.75">
      <c r="B67" s="15"/>
      <c r="C67" s="19"/>
      <c r="D67" s="53"/>
      <c r="E67" s="19"/>
      <c r="F67" s="19"/>
      <c r="G67" s="19"/>
      <c r="H67" s="54"/>
      <c r="I67" s="19"/>
      <c r="J67" s="53"/>
      <c r="K67" s="19"/>
      <c r="L67" s="19"/>
      <c r="M67" s="19"/>
      <c r="N67" s="19"/>
      <c r="O67" s="19"/>
      <c r="P67" s="54"/>
      <c r="Q67" s="19"/>
      <c r="R67" s="17"/>
    </row>
    <row r="68" spans="2:18" ht="12.75">
      <c r="B68" s="15"/>
      <c r="C68" s="19"/>
      <c r="D68" s="53"/>
      <c r="E68" s="19"/>
      <c r="F68" s="19"/>
      <c r="G68" s="19"/>
      <c r="H68" s="54"/>
      <c r="I68" s="19"/>
      <c r="J68" s="53"/>
      <c r="K68" s="19"/>
      <c r="L68" s="19"/>
      <c r="M68" s="19"/>
      <c r="N68" s="19"/>
      <c r="O68" s="19"/>
      <c r="P68" s="54"/>
      <c r="Q68" s="19"/>
      <c r="R68" s="17"/>
    </row>
    <row r="69" spans="2:18" ht="12.75">
      <c r="B69" s="15"/>
      <c r="C69" s="19"/>
      <c r="D69" s="53"/>
      <c r="E69" s="19"/>
      <c r="F69" s="19"/>
      <c r="G69" s="19"/>
      <c r="H69" s="54"/>
      <c r="I69" s="19"/>
      <c r="J69" s="53"/>
      <c r="K69" s="19"/>
      <c r="L69" s="19"/>
      <c r="M69" s="19"/>
      <c r="N69" s="19"/>
      <c r="O69" s="19"/>
      <c r="P69" s="54"/>
      <c r="Q69" s="19"/>
      <c r="R69" s="17"/>
    </row>
    <row r="70" spans="2:18" s="29" customFormat="1" ht="12.75">
      <c r="B70" s="30"/>
      <c r="C70" s="31"/>
      <c r="D70" s="55" t="s">
        <v>47</v>
      </c>
      <c r="E70" s="56"/>
      <c r="F70" s="56"/>
      <c r="G70" s="57" t="s">
        <v>48</v>
      </c>
      <c r="H70" s="58"/>
      <c r="I70" s="31"/>
      <c r="J70" s="55" t="s">
        <v>47</v>
      </c>
      <c r="K70" s="56"/>
      <c r="L70" s="56"/>
      <c r="M70" s="56"/>
      <c r="N70" s="57" t="s">
        <v>48</v>
      </c>
      <c r="O70" s="56"/>
      <c r="P70" s="58"/>
      <c r="Q70" s="31"/>
      <c r="R70" s="32"/>
    </row>
    <row r="71" spans="2:18" s="29" customFormat="1" ht="14.2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29" customFormat="1" ht="6.75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29" customFormat="1" ht="36.75" customHeight="1">
      <c r="B76" s="30"/>
      <c r="C76" s="16" t="s">
        <v>109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2"/>
      <c r="T76" s="139"/>
      <c r="U76" s="139"/>
    </row>
    <row r="77" spans="2:21" s="29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39"/>
      <c r="U77" s="139"/>
    </row>
    <row r="78" spans="2:21" s="29" customFormat="1" ht="30" customHeight="1">
      <c r="B78" s="30"/>
      <c r="C78" s="24" t="s">
        <v>16</v>
      </c>
      <c r="D78" s="31"/>
      <c r="E78" s="31"/>
      <c r="F78" s="126" t="str">
        <f>F6</f>
        <v>K.Vary - Goethova vyhlídka - Přípojka vody a kanalizace</v>
      </c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31"/>
      <c r="R78" s="32"/>
      <c r="T78" s="139"/>
      <c r="U78" s="139"/>
    </row>
    <row r="79" spans="2:21" s="29" customFormat="1" ht="36.75" customHeight="1">
      <c r="B79" s="30"/>
      <c r="C79" s="71" t="s">
        <v>105</v>
      </c>
      <c r="D79" s="31"/>
      <c r="E79" s="31"/>
      <c r="F79" s="73" t="str">
        <f>F7</f>
        <v>1 - IO 01 Vodovodní přípojka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31"/>
      <c r="R79" s="32"/>
      <c r="T79" s="139"/>
      <c r="U79" s="139"/>
    </row>
    <row r="80" spans="2:21" s="29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39"/>
      <c r="U80" s="139"/>
    </row>
    <row r="81" spans="2:21" s="29" customFormat="1" ht="18" customHeight="1">
      <c r="B81" s="30"/>
      <c r="C81" s="24" t="s">
        <v>20</v>
      </c>
      <c r="D81" s="31"/>
      <c r="E81" s="31"/>
      <c r="F81" s="21" t="str">
        <f>F9</f>
        <v> </v>
      </c>
      <c r="G81" s="31"/>
      <c r="H81" s="31"/>
      <c r="I81" s="31"/>
      <c r="J81" s="31"/>
      <c r="K81" s="24" t="s">
        <v>22</v>
      </c>
      <c r="L81" s="31"/>
      <c r="M81" s="76" t="str">
        <f>IF(O9="","",O9)</f>
        <v>7. 6. 2017</v>
      </c>
      <c r="N81" s="76"/>
      <c r="O81" s="76"/>
      <c r="P81" s="76"/>
      <c r="Q81" s="31"/>
      <c r="R81" s="32"/>
      <c r="T81" s="139"/>
      <c r="U81" s="139"/>
    </row>
    <row r="82" spans="2:21" s="29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39"/>
      <c r="U82" s="139"/>
    </row>
    <row r="83" spans="2:21" s="29" customFormat="1" ht="12.75">
      <c r="B83" s="30"/>
      <c r="C83" s="24" t="s">
        <v>24</v>
      </c>
      <c r="D83" s="31"/>
      <c r="E83" s="31"/>
      <c r="F83" s="21" t="str">
        <f>E12</f>
        <v> </v>
      </c>
      <c r="G83" s="31"/>
      <c r="H83" s="31"/>
      <c r="I83" s="31"/>
      <c r="J83" s="31"/>
      <c r="K83" s="24" t="s">
        <v>28</v>
      </c>
      <c r="L83" s="31"/>
      <c r="M83" s="21" t="str">
        <f>E18</f>
        <v> </v>
      </c>
      <c r="N83" s="21"/>
      <c r="O83" s="21"/>
      <c r="P83" s="21"/>
      <c r="Q83" s="21"/>
      <c r="R83" s="32"/>
      <c r="T83" s="139"/>
      <c r="U83" s="139"/>
    </row>
    <row r="84" spans="2:21" s="29" customFormat="1" ht="14.25" customHeight="1">
      <c r="B84" s="30"/>
      <c r="C84" s="24" t="s">
        <v>27</v>
      </c>
      <c r="D84" s="31"/>
      <c r="E84" s="31"/>
      <c r="F84" s="21" t="str">
        <f>IF(E15="","",E15)</f>
        <v> </v>
      </c>
      <c r="G84" s="31"/>
      <c r="H84" s="31"/>
      <c r="I84" s="31"/>
      <c r="J84" s="31"/>
      <c r="K84" s="24" t="s">
        <v>30</v>
      </c>
      <c r="L84" s="31"/>
      <c r="M84" s="21" t="str">
        <f>E21</f>
        <v> </v>
      </c>
      <c r="N84" s="21"/>
      <c r="O84" s="21"/>
      <c r="P84" s="21"/>
      <c r="Q84" s="21"/>
      <c r="R84" s="32"/>
      <c r="T84" s="139"/>
      <c r="U84" s="139"/>
    </row>
    <row r="85" spans="2:21" s="29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39"/>
      <c r="U85" s="139"/>
    </row>
    <row r="86" spans="2:21" s="29" customFormat="1" ht="29.25" customHeight="1">
      <c r="B86" s="30"/>
      <c r="C86" s="140" t="s">
        <v>110</v>
      </c>
      <c r="D86" s="140"/>
      <c r="E86" s="140"/>
      <c r="F86" s="140"/>
      <c r="G86" s="140"/>
      <c r="H86" s="122"/>
      <c r="I86" s="122"/>
      <c r="J86" s="122"/>
      <c r="K86" s="122"/>
      <c r="L86" s="122"/>
      <c r="M86" s="122"/>
      <c r="N86" s="140" t="s">
        <v>111</v>
      </c>
      <c r="O86" s="140"/>
      <c r="P86" s="140"/>
      <c r="Q86" s="140"/>
      <c r="R86" s="32"/>
      <c r="T86" s="139"/>
      <c r="U86" s="139"/>
    </row>
    <row r="87" spans="2:21" s="29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39"/>
      <c r="U87" s="139"/>
    </row>
    <row r="88" spans="2:47" s="29" customFormat="1" ht="29.25" customHeight="1">
      <c r="B88" s="30"/>
      <c r="C88" s="141" t="s">
        <v>112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94">
        <f>N127</f>
        <v>1042996.2699999999</v>
      </c>
      <c r="O88" s="94"/>
      <c r="P88" s="94"/>
      <c r="Q88" s="94"/>
      <c r="R88" s="32"/>
      <c r="T88" s="139"/>
      <c r="U88" s="139"/>
      <c r="AU88" s="11" t="s">
        <v>113</v>
      </c>
    </row>
    <row r="89" spans="2:21" s="142" customFormat="1" ht="24.75" customHeight="1">
      <c r="B89" s="143"/>
      <c r="C89" s="144"/>
      <c r="D89" s="145" t="s">
        <v>114</v>
      </c>
      <c r="E89" s="144"/>
      <c r="F89" s="144"/>
      <c r="G89" s="144"/>
      <c r="H89" s="144"/>
      <c r="I89" s="144"/>
      <c r="J89" s="144"/>
      <c r="K89" s="144"/>
      <c r="L89" s="144"/>
      <c r="M89" s="144"/>
      <c r="N89" s="146">
        <f>N128</f>
        <v>1002547.57</v>
      </c>
      <c r="O89" s="146"/>
      <c r="P89" s="146"/>
      <c r="Q89" s="146"/>
      <c r="R89" s="147"/>
      <c r="T89" s="148"/>
      <c r="U89" s="148"/>
    </row>
    <row r="90" spans="2:21" s="149" customFormat="1" ht="19.5" customHeight="1">
      <c r="B90" s="150"/>
      <c r="C90" s="151"/>
      <c r="D90" s="152" t="s">
        <v>115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3">
        <f>N129</f>
        <v>617566.5900000001</v>
      </c>
      <c r="O90" s="153"/>
      <c r="P90" s="153"/>
      <c r="Q90" s="153"/>
      <c r="R90" s="154"/>
      <c r="T90" s="155"/>
      <c r="U90" s="155"/>
    </row>
    <row r="91" spans="2:21" s="149" customFormat="1" ht="19.5" customHeight="1">
      <c r="B91" s="150"/>
      <c r="C91" s="151"/>
      <c r="D91" s="152" t="s">
        <v>116</v>
      </c>
      <c r="E91" s="151"/>
      <c r="F91" s="151"/>
      <c r="G91" s="151"/>
      <c r="H91" s="151"/>
      <c r="I91" s="151"/>
      <c r="J91" s="151"/>
      <c r="K91" s="151"/>
      <c r="L91" s="151"/>
      <c r="M91" s="151"/>
      <c r="N91" s="153">
        <f>N194</f>
        <v>445.65</v>
      </c>
      <c r="O91" s="153"/>
      <c r="P91" s="153"/>
      <c r="Q91" s="153"/>
      <c r="R91" s="154"/>
      <c r="T91" s="155"/>
      <c r="U91" s="155"/>
    </row>
    <row r="92" spans="2:21" s="149" customFormat="1" ht="19.5" customHeight="1">
      <c r="B92" s="150"/>
      <c r="C92" s="151"/>
      <c r="D92" s="152" t="s">
        <v>117</v>
      </c>
      <c r="E92" s="151"/>
      <c r="F92" s="151"/>
      <c r="G92" s="151"/>
      <c r="H92" s="151"/>
      <c r="I92" s="151"/>
      <c r="J92" s="151"/>
      <c r="K92" s="151"/>
      <c r="L92" s="151"/>
      <c r="M92" s="151"/>
      <c r="N92" s="153">
        <f>N199</f>
        <v>22500</v>
      </c>
      <c r="O92" s="153"/>
      <c r="P92" s="153"/>
      <c r="Q92" s="153"/>
      <c r="R92" s="154"/>
      <c r="T92" s="155"/>
      <c r="U92" s="155"/>
    </row>
    <row r="93" spans="2:21" s="149" customFormat="1" ht="19.5" customHeight="1">
      <c r="B93" s="150"/>
      <c r="C93" s="151"/>
      <c r="D93" s="152" t="s">
        <v>118</v>
      </c>
      <c r="E93" s="151"/>
      <c r="F93" s="151"/>
      <c r="G93" s="151"/>
      <c r="H93" s="151"/>
      <c r="I93" s="151"/>
      <c r="J93" s="151"/>
      <c r="K93" s="151"/>
      <c r="L93" s="151"/>
      <c r="M93" s="151"/>
      <c r="N93" s="153">
        <f>N202</f>
        <v>46364.39</v>
      </c>
      <c r="O93" s="153"/>
      <c r="P93" s="153"/>
      <c r="Q93" s="153"/>
      <c r="R93" s="154"/>
      <c r="T93" s="155"/>
      <c r="U93" s="155"/>
    </row>
    <row r="94" spans="2:21" s="149" customFormat="1" ht="19.5" customHeight="1">
      <c r="B94" s="150"/>
      <c r="C94" s="151"/>
      <c r="D94" s="152" t="s">
        <v>119</v>
      </c>
      <c r="E94" s="151"/>
      <c r="F94" s="151"/>
      <c r="G94" s="151"/>
      <c r="H94" s="151"/>
      <c r="I94" s="151"/>
      <c r="J94" s="151"/>
      <c r="K94" s="151"/>
      <c r="L94" s="151"/>
      <c r="M94" s="151"/>
      <c r="N94" s="153">
        <f>N209</f>
        <v>45830.4</v>
      </c>
      <c r="O94" s="153"/>
      <c r="P94" s="153"/>
      <c r="Q94" s="153"/>
      <c r="R94" s="154"/>
      <c r="T94" s="155"/>
      <c r="U94" s="155"/>
    </row>
    <row r="95" spans="2:21" s="149" customFormat="1" ht="19.5" customHeight="1">
      <c r="B95" s="150"/>
      <c r="C95" s="151"/>
      <c r="D95" s="152" t="s">
        <v>120</v>
      </c>
      <c r="E95" s="151"/>
      <c r="F95" s="151"/>
      <c r="G95" s="151"/>
      <c r="H95" s="151"/>
      <c r="I95" s="151"/>
      <c r="J95" s="151"/>
      <c r="K95" s="151"/>
      <c r="L95" s="151"/>
      <c r="M95" s="151"/>
      <c r="N95" s="153">
        <f>N214</f>
        <v>1330.82</v>
      </c>
      <c r="O95" s="153"/>
      <c r="P95" s="153"/>
      <c r="Q95" s="153"/>
      <c r="R95" s="154"/>
      <c r="T95" s="155"/>
      <c r="U95" s="155"/>
    </row>
    <row r="96" spans="2:21" s="149" customFormat="1" ht="19.5" customHeight="1">
      <c r="B96" s="150"/>
      <c r="C96" s="151"/>
      <c r="D96" s="152" t="s">
        <v>121</v>
      </c>
      <c r="E96" s="151"/>
      <c r="F96" s="151"/>
      <c r="G96" s="151"/>
      <c r="H96" s="151"/>
      <c r="I96" s="151"/>
      <c r="J96" s="151"/>
      <c r="K96" s="151"/>
      <c r="L96" s="151"/>
      <c r="M96" s="151"/>
      <c r="N96" s="153">
        <f>N220</f>
        <v>205345.73</v>
      </c>
      <c r="O96" s="153"/>
      <c r="P96" s="153"/>
      <c r="Q96" s="153"/>
      <c r="R96" s="154"/>
      <c r="T96" s="155"/>
      <c r="U96" s="155"/>
    </row>
    <row r="97" spans="2:21" s="149" customFormat="1" ht="19.5" customHeight="1">
      <c r="B97" s="150"/>
      <c r="C97" s="151"/>
      <c r="D97" s="152" t="s">
        <v>122</v>
      </c>
      <c r="E97" s="151"/>
      <c r="F97" s="151"/>
      <c r="G97" s="151"/>
      <c r="H97" s="151"/>
      <c r="I97" s="151"/>
      <c r="J97" s="151"/>
      <c r="K97" s="151"/>
      <c r="L97" s="151"/>
      <c r="M97" s="151"/>
      <c r="N97" s="153">
        <f>N257</f>
        <v>10754.7</v>
      </c>
      <c r="O97" s="153"/>
      <c r="P97" s="153"/>
      <c r="Q97" s="153"/>
      <c r="R97" s="154"/>
      <c r="T97" s="155"/>
      <c r="U97" s="155"/>
    </row>
    <row r="98" spans="2:21" s="149" customFormat="1" ht="19.5" customHeight="1">
      <c r="B98" s="150"/>
      <c r="C98" s="151"/>
      <c r="D98" s="152" t="s">
        <v>123</v>
      </c>
      <c r="E98" s="151"/>
      <c r="F98" s="151"/>
      <c r="G98" s="151"/>
      <c r="H98" s="151"/>
      <c r="I98" s="151"/>
      <c r="J98" s="151"/>
      <c r="K98" s="151"/>
      <c r="L98" s="151"/>
      <c r="M98" s="151"/>
      <c r="N98" s="153">
        <f>N263</f>
        <v>27939.21</v>
      </c>
      <c r="O98" s="153"/>
      <c r="P98" s="153"/>
      <c r="Q98" s="153"/>
      <c r="R98" s="154"/>
      <c r="T98" s="155"/>
      <c r="U98" s="155"/>
    </row>
    <row r="99" spans="2:21" s="149" customFormat="1" ht="19.5" customHeight="1">
      <c r="B99" s="150"/>
      <c r="C99" s="151"/>
      <c r="D99" s="152" t="s">
        <v>124</v>
      </c>
      <c r="E99" s="151"/>
      <c r="F99" s="151"/>
      <c r="G99" s="151"/>
      <c r="H99" s="151"/>
      <c r="I99" s="151"/>
      <c r="J99" s="151"/>
      <c r="K99" s="151"/>
      <c r="L99" s="151"/>
      <c r="M99" s="151"/>
      <c r="N99" s="153">
        <f>N270</f>
        <v>24470.079999999998</v>
      </c>
      <c r="O99" s="153"/>
      <c r="P99" s="153"/>
      <c r="Q99" s="153"/>
      <c r="R99" s="154"/>
      <c r="T99" s="155"/>
      <c r="U99" s="155"/>
    </row>
    <row r="100" spans="2:21" s="142" customFormat="1" ht="24.75" customHeight="1">
      <c r="B100" s="143"/>
      <c r="C100" s="144"/>
      <c r="D100" s="145" t="s">
        <v>125</v>
      </c>
      <c r="E100" s="144"/>
      <c r="F100" s="144"/>
      <c r="G100" s="144"/>
      <c r="H100" s="144"/>
      <c r="I100" s="144"/>
      <c r="J100" s="144"/>
      <c r="K100" s="144"/>
      <c r="L100" s="144"/>
      <c r="M100" s="144"/>
      <c r="N100" s="146">
        <f>N273</f>
        <v>26626.5</v>
      </c>
      <c r="O100" s="146"/>
      <c r="P100" s="146"/>
      <c r="Q100" s="146"/>
      <c r="R100" s="147"/>
      <c r="T100" s="148"/>
      <c r="U100" s="148"/>
    </row>
    <row r="101" spans="2:21" s="149" customFormat="1" ht="19.5" customHeight="1">
      <c r="B101" s="150"/>
      <c r="C101" s="151"/>
      <c r="D101" s="152" t="s">
        <v>126</v>
      </c>
      <c r="E101" s="151"/>
      <c r="F101" s="151"/>
      <c r="G101" s="151"/>
      <c r="H101" s="151"/>
      <c r="I101" s="151"/>
      <c r="J101" s="151"/>
      <c r="K101" s="151"/>
      <c r="L101" s="151"/>
      <c r="M101" s="151"/>
      <c r="N101" s="153">
        <f>N274</f>
        <v>10172.720000000001</v>
      </c>
      <c r="O101" s="153"/>
      <c r="P101" s="153"/>
      <c r="Q101" s="153"/>
      <c r="R101" s="154"/>
      <c r="T101" s="155"/>
      <c r="U101" s="155"/>
    </row>
    <row r="102" spans="2:21" s="149" customFormat="1" ht="19.5" customHeight="1">
      <c r="B102" s="150"/>
      <c r="C102" s="151"/>
      <c r="D102" s="152" t="s">
        <v>127</v>
      </c>
      <c r="E102" s="151"/>
      <c r="F102" s="151"/>
      <c r="G102" s="151"/>
      <c r="H102" s="151"/>
      <c r="I102" s="151"/>
      <c r="J102" s="151"/>
      <c r="K102" s="151"/>
      <c r="L102" s="151"/>
      <c r="M102" s="151"/>
      <c r="N102" s="153">
        <f>N277</f>
        <v>10000</v>
      </c>
      <c r="O102" s="153"/>
      <c r="P102" s="153"/>
      <c r="Q102" s="153"/>
      <c r="R102" s="154"/>
      <c r="T102" s="155"/>
      <c r="U102" s="155"/>
    </row>
    <row r="103" spans="2:21" s="149" customFormat="1" ht="19.5" customHeight="1">
      <c r="B103" s="150"/>
      <c r="C103" s="151"/>
      <c r="D103" s="152" t="s">
        <v>128</v>
      </c>
      <c r="E103" s="151"/>
      <c r="F103" s="151"/>
      <c r="G103" s="151"/>
      <c r="H103" s="151"/>
      <c r="I103" s="151"/>
      <c r="J103" s="151"/>
      <c r="K103" s="151"/>
      <c r="L103" s="151"/>
      <c r="M103" s="151"/>
      <c r="N103" s="153">
        <f>N279</f>
        <v>6453.780000000001</v>
      </c>
      <c r="O103" s="153"/>
      <c r="P103" s="153"/>
      <c r="Q103" s="153"/>
      <c r="R103" s="154"/>
      <c r="T103" s="155"/>
      <c r="U103" s="155"/>
    </row>
    <row r="104" spans="2:21" s="142" customFormat="1" ht="24.75" customHeight="1">
      <c r="B104" s="143"/>
      <c r="C104" s="144"/>
      <c r="D104" s="145" t="s">
        <v>129</v>
      </c>
      <c r="E104" s="144"/>
      <c r="F104" s="144"/>
      <c r="G104" s="144"/>
      <c r="H104" s="144"/>
      <c r="I104" s="144"/>
      <c r="J104" s="144"/>
      <c r="K104" s="144"/>
      <c r="L104" s="144"/>
      <c r="M104" s="144"/>
      <c r="N104" s="146">
        <f>N283</f>
        <v>13822.2</v>
      </c>
      <c r="O104" s="146"/>
      <c r="P104" s="146"/>
      <c r="Q104" s="146"/>
      <c r="R104" s="147"/>
      <c r="T104" s="148"/>
      <c r="U104" s="148"/>
    </row>
    <row r="105" spans="2:21" s="29" customFormat="1" ht="21.75" customHeight="1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  <c r="T105" s="139"/>
      <c r="U105" s="139"/>
    </row>
    <row r="106" spans="2:21" s="29" customFormat="1" ht="29.25" customHeight="1">
      <c r="B106" s="30"/>
      <c r="C106" s="141" t="s">
        <v>130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156">
        <f>ROUND(N107+N108,2)</f>
        <v>59824.95</v>
      </c>
      <c r="O106" s="156"/>
      <c r="P106" s="156"/>
      <c r="Q106" s="156"/>
      <c r="R106" s="32"/>
      <c r="T106" s="157"/>
      <c r="U106" s="158" t="s">
        <v>35</v>
      </c>
    </row>
    <row r="107" spans="2:65" s="29" customFormat="1" ht="18" customHeight="1">
      <c r="B107" s="30"/>
      <c r="C107" s="31"/>
      <c r="D107" s="152" t="s">
        <v>131</v>
      </c>
      <c r="E107" s="152"/>
      <c r="F107" s="152"/>
      <c r="G107" s="152"/>
      <c r="H107" s="152"/>
      <c r="I107" s="31"/>
      <c r="J107" s="31"/>
      <c r="K107" s="31"/>
      <c r="L107" s="31"/>
      <c r="M107" s="31"/>
      <c r="N107" s="153">
        <v>33814.1</v>
      </c>
      <c r="O107" s="153"/>
      <c r="P107" s="153"/>
      <c r="Q107" s="153"/>
      <c r="R107" s="32"/>
      <c r="S107" s="159"/>
      <c r="T107" s="160"/>
      <c r="U107" s="161" t="s">
        <v>36</v>
      </c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3" t="s">
        <v>132</v>
      </c>
      <c r="AZ107" s="162"/>
      <c r="BA107" s="162"/>
      <c r="BB107" s="162"/>
      <c r="BC107" s="162"/>
      <c r="BD107" s="162"/>
      <c r="BE107" s="164">
        <f>IF(U107="základní",N107,0)</f>
        <v>33814.1</v>
      </c>
      <c r="BF107" s="164">
        <f>IF(U107="snížená",N107,0)</f>
        <v>0</v>
      </c>
      <c r="BG107" s="164">
        <f>IF(U107="zákl. přenesená",N107,0)</f>
        <v>0</v>
      </c>
      <c r="BH107" s="164">
        <f>IF(U107="sníž. přenesená",N107,0)</f>
        <v>0</v>
      </c>
      <c r="BI107" s="164">
        <f>IF(U107="nulová",N107,0)</f>
        <v>0</v>
      </c>
      <c r="BJ107" s="163" t="s">
        <v>77</v>
      </c>
      <c r="BK107" s="162"/>
      <c r="BL107" s="162"/>
      <c r="BM107" s="162"/>
    </row>
    <row r="108" spans="2:65" s="29" customFormat="1" ht="18" customHeight="1">
      <c r="B108" s="30"/>
      <c r="C108" s="31"/>
      <c r="D108" s="152" t="s">
        <v>133</v>
      </c>
      <c r="E108" s="152"/>
      <c r="F108" s="152"/>
      <c r="G108" s="152"/>
      <c r="H108" s="152"/>
      <c r="I108" s="31"/>
      <c r="J108" s="31"/>
      <c r="K108" s="31"/>
      <c r="L108" s="31"/>
      <c r="M108" s="31"/>
      <c r="N108" s="153">
        <v>26010.85</v>
      </c>
      <c r="O108" s="153"/>
      <c r="P108" s="153"/>
      <c r="Q108" s="153"/>
      <c r="R108" s="32"/>
      <c r="S108" s="159"/>
      <c r="T108" s="165"/>
      <c r="U108" s="166" t="s">
        <v>36</v>
      </c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3" t="s">
        <v>132</v>
      </c>
      <c r="AZ108" s="162"/>
      <c r="BA108" s="162"/>
      <c r="BB108" s="162"/>
      <c r="BC108" s="162"/>
      <c r="BD108" s="162"/>
      <c r="BE108" s="164">
        <f>IF(U108="základní",N108,0)</f>
        <v>26010.85</v>
      </c>
      <c r="BF108" s="164">
        <f>IF(U108="snížená",N108,0)</f>
        <v>0</v>
      </c>
      <c r="BG108" s="164">
        <f>IF(U108="zákl. přenesená",N108,0)</f>
        <v>0</v>
      </c>
      <c r="BH108" s="164">
        <f>IF(U108="sníž. přenesená",N108,0)</f>
        <v>0</v>
      </c>
      <c r="BI108" s="164">
        <f>IF(U108="nulová",N108,0)</f>
        <v>0</v>
      </c>
      <c r="BJ108" s="163" t="s">
        <v>77</v>
      </c>
      <c r="BK108" s="162"/>
      <c r="BL108" s="162"/>
      <c r="BM108" s="162"/>
    </row>
    <row r="109" spans="2:21" s="29" customFormat="1" ht="18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  <c r="T109" s="139"/>
      <c r="U109" s="139"/>
    </row>
    <row r="110" spans="2:21" s="29" customFormat="1" ht="29.25" customHeight="1">
      <c r="B110" s="30"/>
      <c r="C110" s="121" t="s">
        <v>98</v>
      </c>
      <c r="D110" s="122"/>
      <c r="E110" s="122"/>
      <c r="F110" s="122"/>
      <c r="G110" s="122"/>
      <c r="H110" s="122"/>
      <c r="I110" s="122"/>
      <c r="J110" s="122"/>
      <c r="K110" s="122"/>
      <c r="L110" s="123">
        <f>ROUND(SUM(N88+N106),2)</f>
        <v>1102821.22</v>
      </c>
      <c r="M110" s="123"/>
      <c r="N110" s="123"/>
      <c r="O110" s="123"/>
      <c r="P110" s="123"/>
      <c r="Q110" s="123"/>
      <c r="R110" s="32"/>
      <c r="T110" s="139"/>
      <c r="U110" s="139"/>
    </row>
    <row r="111" spans="2:21" s="29" customFormat="1" ht="6.7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  <c r="T111" s="139"/>
      <c r="U111" s="139"/>
    </row>
    <row r="115" spans="2:18" s="29" customFormat="1" ht="6.75" customHeight="1"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</row>
    <row r="116" spans="2:18" s="29" customFormat="1" ht="36.75" customHeight="1">
      <c r="B116" s="30"/>
      <c r="C116" s="16" t="s">
        <v>134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32"/>
    </row>
    <row r="117" spans="2:18" s="29" customFormat="1" ht="6.7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18" s="29" customFormat="1" ht="30" customHeight="1">
      <c r="B118" s="30"/>
      <c r="C118" s="24" t="s">
        <v>16</v>
      </c>
      <c r="D118" s="31"/>
      <c r="E118" s="31"/>
      <c r="F118" s="126" t="str">
        <f>F6</f>
        <v>K.Vary - Goethova vyhlídka - Přípojka vody a kanalizace</v>
      </c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31"/>
      <c r="R118" s="32"/>
    </row>
    <row r="119" spans="2:18" s="29" customFormat="1" ht="36.75" customHeight="1">
      <c r="B119" s="30"/>
      <c r="C119" s="71" t="s">
        <v>105</v>
      </c>
      <c r="D119" s="31"/>
      <c r="E119" s="31"/>
      <c r="F119" s="73" t="str">
        <f>F7</f>
        <v>1 - IO 01 Vodovodní přípojka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31"/>
      <c r="R119" s="32"/>
    </row>
    <row r="120" spans="2:18" s="29" customFormat="1" ht="6.75" customHeight="1"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2"/>
    </row>
    <row r="121" spans="2:18" s="29" customFormat="1" ht="18" customHeight="1">
      <c r="B121" s="30"/>
      <c r="C121" s="24" t="s">
        <v>20</v>
      </c>
      <c r="D121" s="31"/>
      <c r="E121" s="31"/>
      <c r="F121" s="21" t="str">
        <f>F9</f>
        <v> </v>
      </c>
      <c r="G121" s="31"/>
      <c r="H121" s="31"/>
      <c r="I121" s="31"/>
      <c r="J121" s="31"/>
      <c r="K121" s="24" t="s">
        <v>22</v>
      </c>
      <c r="L121" s="31"/>
      <c r="M121" s="76" t="str">
        <f>IF(O9="","",O9)</f>
        <v>7. 6. 2017</v>
      </c>
      <c r="N121" s="76"/>
      <c r="O121" s="76"/>
      <c r="P121" s="76"/>
      <c r="Q121" s="31"/>
      <c r="R121" s="32"/>
    </row>
    <row r="122" spans="2:18" s="29" customFormat="1" ht="6.7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18" s="29" customFormat="1" ht="12.75">
      <c r="B123" s="30"/>
      <c r="C123" s="24" t="s">
        <v>24</v>
      </c>
      <c r="D123" s="31"/>
      <c r="E123" s="31"/>
      <c r="F123" s="21" t="str">
        <f>E12</f>
        <v> </v>
      </c>
      <c r="G123" s="31"/>
      <c r="H123" s="31"/>
      <c r="I123" s="31"/>
      <c r="J123" s="31"/>
      <c r="K123" s="24" t="s">
        <v>28</v>
      </c>
      <c r="L123" s="31"/>
      <c r="M123" s="21" t="str">
        <f>E18</f>
        <v> </v>
      </c>
      <c r="N123" s="21"/>
      <c r="O123" s="21"/>
      <c r="P123" s="21"/>
      <c r="Q123" s="21"/>
      <c r="R123" s="32"/>
    </row>
    <row r="124" spans="2:18" s="29" customFormat="1" ht="14.25" customHeight="1">
      <c r="B124" s="30"/>
      <c r="C124" s="24" t="s">
        <v>27</v>
      </c>
      <c r="D124" s="31"/>
      <c r="E124" s="31"/>
      <c r="F124" s="21" t="str">
        <f>IF(E15="","",E15)</f>
        <v> </v>
      </c>
      <c r="G124" s="31"/>
      <c r="H124" s="31"/>
      <c r="I124" s="31"/>
      <c r="J124" s="31"/>
      <c r="K124" s="24" t="s">
        <v>30</v>
      </c>
      <c r="L124" s="31"/>
      <c r="M124" s="21" t="str">
        <f>E21</f>
        <v> </v>
      </c>
      <c r="N124" s="21"/>
      <c r="O124" s="21"/>
      <c r="P124" s="21"/>
      <c r="Q124" s="21"/>
      <c r="R124" s="32"/>
    </row>
    <row r="125" spans="2:18" s="29" customFormat="1" ht="9.75" customHeight="1"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2"/>
    </row>
    <row r="126" spans="2:27" s="167" customFormat="1" ht="29.25" customHeight="1">
      <c r="B126" s="168"/>
      <c r="C126" s="169" t="s">
        <v>135</v>
      </c>
      <c r="D126" s="170" t="s">
        <v>136</v>
      </c>
      <c r="E126" s="170" t="s">
        <v>53</v>
      </c>
      <c r="F126" s="170" t="s">
        <v>137</v>
      </c>
      <c r="G126" s="170"/>
      <c r="H126" s="170"/>
      <c r="I126" s="170"/>
      <c r="J126" s="170" t="s">
        <v>138</v>
      </c>
      <c r="K126" s="170" t="s">
        <v>139</v>
      </c>
      <c r="L126" s="171" t="s">
        <v>140</v>
      </c>
      <c r="M126" s="171"/>
      <c r="N126" s="172" t="s">
        <v>111</v>
      </c>
      <c r="O126" s="172"/>
      <c r="P126" s="172"/>
      <c r="Q126" s="172"/>
      <c r="R126" s="173"/>
      <c r="T126" s="87" t="s">
        <v>141</v>
      </c>
      <c r="U126" s="88" t="s">
        <v>35</v>
      </c>
      <c r="V126" s="88" t="s">
        <v>142</v>
      </c>
      <c r="W126" s="88" t="s">
        <v>143</v>
      </c>
      <c r="X126" s="88" t="s">
        <v>144</v>
      </c>
      <c r="Y126" s="88" t="s">
        <v>145</v>
      </c>
      <c r="Z126" s="88" t="s">
        <v>146</v>
      </c>
      <c r="AA126" s="89" t="s">
        <v>147</v>
      </c>
    </row>
    <row r="127" spans="2:63" s="29" customFormat="1" ht="29.25" customHeight="1">
      <c r="B127" s="30"/>
      <c r="C127" s="91" t="s">
        <v>107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174">
        <f>BK127</f>
        <v>1042996.2699999999</v>
      </c>
      <c r="O127" s="174"/>
      <c r="P127" s="174"/>
      <c r="Q127" s="174"/>
      <c r="R127" s="32"/>
      <c r="T127" s="90"/>
      <c r="U127" s="51"/>
      <c r="V127" s="51"/>
      <c r="W127" s="175">
        <f>W128+W273+W283</f>
        <v>2352.896256</v>
      </c>
      <c r="X127" s="51"/>
      <c r="Y127" s="175">
        <f>Y128+Y273+Y283</f>
        <v>386.7341718</v>
      </c>
      <c r="Z127" s="51"/>
      <c r="AA127" s="176">
        <f>AA128+AA273+AA283</f>
        <v>30.492000000000004</v>
      </c>
      <c r="AT127" s="11" t="s">
        <v>70</v>
      </c>
      <c r="AU127" s="11" t="s">
        <v>113</v>
      </c>
      <c r="BK127" s="177">
        <f>BK128+BK273+BK283</f>
        <v>1042996.2699999999</v>
      </c>
    </row>
    <row r="128" spans="2:63" s="178" customFormat="1" ht="37.5" customHeight="1">
      <c r="B128" s="179"/>
      <c r="C128" s="180"/>
      <c r="D128" s="181" t="s">
        <v>114</v>
      </c>
      <c r="E128" s="181"/>
      <c r="F128" s="181"/>
      <c r="G128" s="181"/>
      <c r="H128" s="181"/>
      <c r="I128" s="181"/>
      <c r="J128" s="181"/>
      <c r="K128" s="181"/>
      <c r="L128" s="181"/>
      <c r="M128" s="181"/>
      <c r="N128" s="182">
        <f>BK128</f>
        <v>1002547.57</v>
      </c>
      <c r="O128" s="182"/>
      <c r="P128" s="182"/>
      <c r="Q128" s="182"/>
      <c r="R128" s="183"/>
      <c r="T128" s="184"/>
      <c r="U128" s="180"/>
      <c r="V128" s="180"/>
      <c r="W128" s="185">
        <f>W129+W194+W199+W202+W209+W214+W220+W257+W263+W270</f>
        <v>2314.380856</v>
      </c>
      <c r="X128" s="180"/>
      <c r="Y128" s="185">
        <f>Y129+Y194+Y199+Y202+Y209+Y214+Y220+Y257+Y263+Y270</f>
        <v>386.21458440000004</v>
      </c>
      <c r="Z128" s="180"/>
      <c r="AA128" s="186">
        <f>AA129+AA194+AA199+AA202+AA209+AA214+AA220+AA257+AA263+AA270</f>
        <v>30.492000000000004</v>
      </c>
      <c r="AR128" s="187" t="s">
        <v>77</v>
      </c>
      <c r="AT128" s="188" t="s">
        <v>70</v>
      </c>
      <c r="AU128" s="188" t="s">
        <v>71</v>
      </c>
      <c r="AY128" s="187" t="s">
        <v>148</v>
      </c>
      <c r="BK128" s="189">
        <f>BK129+BK194+BK199+BK202+BK209+BK214+BK220+BK257+BK263+BK270</f>
        <v>1002547.57</v>
      </c>
    </row>
    <row r="129" spans="2:63" s="178" customFormat="1" ht="19.5" customHeight="1">
      <c r="B129" s="179"/>
      <c r="C129" s="180"/>
      <c r="D129" s="190" t="s">
        <v>115</v>
      </c>
      <c r="E129" s="190"/>
      <c r="F129" s="190"/>
      <c r="G129" s="190"/>
      <c r="H129" s="190"/>
      <c r="I129" s="190"/>
      <c r="J129" s="190"/>
      <c r="K129" s="190"/>
      <c r="L129" s="190"/>
      <c r="M129" s="190"/>
      <c r="N129" s="191">
        <f>BK129</f>
        <v>617566.5900000001</v>
      </c>
      <c r="O129" s="191"/>
      <c r="P129" s="191"/>
      <c r="Q129" s="191"/>
      <c r="R129" s="183"/>
      <c r="T129" s="184"/>
      <c r="U129" s="180"/>
      <c r="V129" s="180"/>
      <c r="W129" s="185">
        <f>SUM(W130:W193)</f>
        <v>1882.0334269999998</v>
      </c>
      <c r="X129" s="180"/>
      <c r="Y129" s="185">
        <f>SUM(Y130:Y193)</f>
        <v>350.72216391</v>
      </c>
      <c r="Z129" s="180"/>
      <c r="AA129" s="186">
        <f>SUM(AA130:AA193)</f>
        <v>30.492000000000004</v>
      </c>
      <c r="AR129" s="187" t="s">
        <v>77</v>
      </c>
      <c r="AT129" s="188" t="s">
        <v>70</v>
      </c>
      <c r="AU129" s="188" t="s">
        <v>77</v>
      </c>
      <c r="AY129" s="187" t="s">
        <v>148</v>
      </c>
      <c r="BK129" s="189">
        <f>SUM(BK130:BK193)</f>
        <v>617566.5900000001</v>
      </c>
    </row>
    <row r="130" spans="2:65" s="29" customFormat="1" ht="31.5" customHeight="1">
      <c r="B130" s="30"/>
      <c r="C130" s="192" t="s">
        <v>77</v>
      </c>
      <c r="D130" s="192" t="s">
        <v>149</v>
      </c>
      <c r="E130" s="193" t="s">
        <v>150</v>
      </c>
      <c r="F130" s="194" t="s">
        <v>151</v>
      </c>
      <c r="G130" s="194"/>
      <c r="H130" s="194"/>
      <c r="I130" s="194"/>
      <c r="J130" s="195" t="s">
        <v>152</v>
      </c>
      <c r="K130" s="196">
        <v>46.2</v>
      </c>
      <c r="L130" s="197">
        <v>44.6</v>
      </c>
      <c r="M130" s="197"/>
      <c r="N130" s="197">
        <f>ROUND(L130*K130,2)</f>
        <v>2060.52</v>
      </c>
      <c r="O130" s="197"/>
      <c r="P130" s="197"/>
      <c r="Q130" s="197"/>
      <c r="R130" s="32"/>
      <c r="T130" s="198"/>
      <c r="U130" s="41" t="s">
        <v>36</v>
      </c>
      <c r="V130" s="199">
        <v>0.11900000000000001</v>
      </c>
      <c r="W130" s="199">
        <f>V130*K130</f>
        <v>5.497800000000001</v>
      </c>
      <c r="X130" s="199">
        <v>0</v>
      </c>
      <c r="Y130" s="199">
        <f>X130*K130</f>
        <v>0</v>
      </c>
      <c r="Z130" s="199">
        <v>0.44</v>
      </c>
      <c r="AA130" s="200">
        <f>Z130*K130</f>
        <v>20.328000000000003</v>
      </c>
      <c r="AR130" s="11" t="s">
        <v>86</v>
      </c>
      <c r="AT130" s="11" t="s">
        <v>149</v>
      </c>
      <c r="AU130" s="11" t="s">
        <v>80</v>
      </c>
      <c r="AY130" s="11" t="s">
        <v>148</v>
      </c>
      <c r="BE130" s="201">
        <f>IF(U130="základní",N130,0)</f>
        <v>2060.52</v>
      </c>
      <c r="BF130" s="201">
        <f>IF(U130="snížená",N130,0)</f>
        <v>0</v>
      </c>
      <c r="BG130" s="201">
        <f>IF(U130="zákl. přenesená",N130,0)</f>
        <v>0</v>
      </c>
      <c r="BH130" s="201">
        <f>IF(U130="sníž. přenesená",N130,0)</f>
        <v>0</v>
      </c>
      <c r="BI130" s="201">
        <f>IF(U130="nulová",N130,0)</f>
        <v>0</v>
      </c>
      <c r="BJ130" s="11" t="s">
        <v>77</v>
      </c>
      <c r="BK130" s="201">
        <f>ROUND(L130*K130,2)</f>
        <v>2060.52</v>
      </c>
      <c r="BL130" s="11" t="s">
        <v>86</v>
      </c>
      <c r="BM130" s="11" t="s">
        <v>153</v>
      </c>
    </row>
    <row r="131" spans="2:51" s="202" customFormat="1" ht="22.5" customHeight="1">
      <c r="B131" s="203"/>
      <c r="C131" s="204"/>
      <c r="D131" s="204"/>
      <c r="E131" s="205"/>
      <c r="F131" s="206" t="s">
        <v>154</v>
      </c>
      <c r="G131" s="206"/>
      <c r="H131" s="206"/>
      <c r="I131" s="206"/>
      <c r="J131" s="204"/>
      <c r="K131" s="207">
        <v>46.2</v>
      </c>
      <c r="L131" s="204"/>
      <c r="M131" s="204"/>
      <c r="N131" s="204"/>
      <c r="O131" s="204"/>
      <c r="P131" s="204"/>
      <c r="Q131" s="204"/>
      <c r="R131" s="208"/>
      <c r="T131" s="209"/>
      <c r="U131" s="204"/>
      <c r="V131" s="204"/>
      <c r="W131" s="204"/>
      <c r="X131" s="204"/>
      <c r="Y131" s="204"/>
      <c r="Z131" s="204"/>
      <c r="AA131" s="210"/>
      <c r="AT131" s="211" t="s">
        <v>155</v>
      </c>
      <c r="AU131" s="211" t="s">
        <v>80</v>
      </c>
      <c r="AV131" s="202" t="s">
        <v>80</v>
      </c>
      <c r="AW131" s="202" t="s">
        <v>29</v>
      </c>
      <c r="AX131" s="202" t="s">
        <v>77</v>
      </c>
      <c r="AY131" s="211" t="s">
        <v>148</v>
      </c>
    </row>
    <row r="132" spans="2:65" s="29" customFormat="1" ht="31.5" customHeight="1">
      <c r="B132" s="30"/>
      <c r="C132" s="192" t="s">
        <v>80</v>
      </c>
      <c r="D132" s="192" t="s">
        <v>149</v>
      </c>
      <c r="E132" s="193" t="s">
        <v>156</v>
      </c>
      <c r="F132" s="194" t="s">
        <v>157</v>
      </c>
      <c r="G132" s="194"/>
      <c r="H132" s="194"/>
      <c r="I132" s="194"/>
      <c r="J132" s="195" t="s">
        <v>152</v>
      </c>
      <c r="K132" s="196">
        <v>46.2</v>
      </c>
      <c r="L132" s="197">
        <v>35.6</v>
      </c>
      <c r="M132" s="197"/>
      <c r="N132" s="197">
        <f>ROUND(L132*K132,2)</f>
        <v>1644.72</v>
      </c>
      <c r="O132" s="197"/>
      <c r="P132" s="197"/>
      <c r="Q132" s="197"/>
      <c r="R132" s="32"/>
      <c r="T132" s="198"/>
      <c r="U132" s="41" t="s">
        <v>36</v>
      </c>
      <c r="V132" s="199">
        <v>0.078</v>
      </c>
      <c r="W132" s="199">
        <f>V132*K132</f>
        <v>3.6036</v>
      </c>
      <c r="X132" s="199">
        <v>0</v>
      </c>
      <c r="Y132" s="199">
        <f>X132*K132</f>
        <v>0</v>
      </c>
      <c r="Z132" s="199">
        <v>0.22</v>
      </c>
      <c r="AA132" s="200">
        <f>Z132*K132</f>
        <v>10.164000000000001</v>
      </c>
      <c r="AR132" s="11" t="s">
        <v>86</v>
      </c>
      <c r="AT132" s="11" t="s">
        <v>149</v>
      </c>
      <c r="AU132" s="11" t="s">
        <v>80</v>
      </c>
      <c r="AY132" s="11" t="s">
        <v>148</v>
      </c>
      <c r="BE132" s="201">
        <f>IF(U132="základní",N132,0)</f>
        <v>1644.72</v>
      </c>
      <c r="BF132" s="201">
        <f>IF(U132="snížená",N132,0)</f>
        <v>0</v>
      </c>
      <c r="BG132" s="201">
        <f>IF(U132="zákl. přenesená",N132,0)</f>
        <v>0</v>
      </c>
      <c r="BH132" s="201">
        <f>IF(U132="sníž. přenesená",N132,0)</f>
        <v>0</v>
      </c>
      <c r="BI132" s="201">
        <f>IF(U132="nulová",N132,0)</f>
        <v>0</v>
      </c>
      <c r="BJ132" s="11" t="s">
        <v>77</v>
      </c>
      <c r="BK132" s="201">
        <f>ROUND(L132*K132,2)</f>
        <v>1644.72</v>
      </c>
      <c r="BL132" s="11" t="s">
        <v>86</v>
      </c>
      <c r="BM132" s="11" t="s">
        <v>158</v>
      </c>
    </row>
    <row r="133" spans="2:65" s="29" customFormat="1" ht="31.5" customHeight="1">
      <c r="B133" s="30"/>
      <c r="C133" s="192" t="s">
        <v>83</v>
      </c>
      <c r="D133" s="192" t="s">
        <v>149</v>
      </c>
      <c r="E133" s="193" t="s">
        <v>159</v>
      </c>
      <c r="F133" s="194" t="s">
        <v>160</v>
      </c>
      <c r="G133" s="194"/>
      <c r="H133" s="194"/>
      <c r="I133" s="194"/>
      <c r="J133" s="195" t="s">
        <v>161</v>
      </c>
      <c r="K133" s="196">
        <v>80</v>
      </c>
      <c r="L133" s="197">
        <v>58.4</v>
      </c>
      <c r="M133" s="197"/>
      <c r="N133" s="197">
        <f>ROUND(L133*K133,2)</f>
        <v>4672</v>
      </c>
      <c r="O133" s="197"/>
      <c r="P133" s="197"/>
      <c r="Q133" s="197"/>
      <c r="R133" s="32"/>
      <c r="T133" s="198"/>
      <c r="U133" s="41" t="s">
        <v>36</v>
      </c>
      <c r="V133" s="199">
        <v>0.203</v>
      </c>
      <c r="W133" s="199">
        <f>V133*K133</f>
        <v>16.240000000000002</v>
      </c>
      <c r="X133" s="199">
        <v>0</v>
      </c>
      <c r="Y133" s="199">
        <f>X133*K133</f>
        <v>0</v>
      </c>
      <c r="Z133" s="199">
        <v>0</v>
      </c>
      <c r="AA133" s="200">
        <f>Z133*K133</f>
        <v>0</v>
      </c>
      <c r="AR133" s="11" t="s">
        <v>86</v>
      </c>
      <c r="AT133" s="11" t="s">
        <v>149</v>
      </c>
      <c r="AU133" s="11" t="s">
        <v>80</v>
      </c>
      <c r="AY133" s="11" t="s">
        <v>148</v>
      </c>
      <c r="BE133" s="201">
        <f>IF(U133="základní",N133,0)</f>
        <v>4672</v>
      </c>
      <c r="BF133" s="201">
        <f>IF(U133="snížená",N133,0)</f>
        <v>0</v>
      </c>
      <c r="BG133" s="201">
        <f>IF(U133="zákl. přenesená",N133,0)</f>
        <v>0</v>
      </c>
      <c r="BH133" s="201">
        <f>IF(U133="sníž. přenesená",N133,0)</f>
        <v>0</v>
      </c>
      <c r="BI133" s="201">
        <f>IF(U133="nulová",N133,0)</f>
        <v>0</v>
      </c>
      <c r="BJ133" s="11" t="s">
        <v>77</v>
      </c>
      <c r="BK133" s="201">
        <f>ROUND(L133*K133,2)</f>
        <v>4672</v>
      </c>
      <c r="BL133" s="11" t="s">
        <v>86</v>
      </c>
      <c r="BM133" s="11" t="s">
        <v>162</v>
      </c>
    </row>
    <row r="134" spans="2:65" s="29" customFormat="1" ht="31.5" customHeight="1">
      <c r="B134" s="30"/>
      <c r="C134" s="192" t="s">
        <v>86</v>
      </c>
      <c r="D134" s="192" t="s">
        <v>149</v>
      </c>
      <c r="E134" s="193" t="s">
        <v>163</v>
      </c>
      <c r="F134" s="194" t="s">
        <v>164</v>
      </c>
      <c r="G134" s="194"/>
      <c r="H134" s="194"/>
      <c r="I134" s="194"/>
      <c r="J134" s="195" t="s">
        <v>165</v>
      </c>
      <c r="K134" s="196">
        <v>10</v>
      </c>
      <c r="L134" s="197">
        <v>42.2</v>
      </c>
      <c r="M134" s="197"/>
      <c r="N134" s="197">
        <f>ROUND(L134*K134,2)</f>
        <v>422</v>
      </c>
      <c r="O134" s="197"/>
      <c r="P134" s="197"/>
      <c r="Q134" s="197"/>
      <c r="R134" s="32"/>
      <c r="T134" s="198"/>
      <c r="U134" s="41" t="s">
        <v>36</v>
      </c>
      <c r="V134" s="199">
        <v>0</v>
      </c>
      <c r="W134" s="199">
        <f>V134*K134</f>
        <v>0</v>
      </c>
      <c r="X134" s="199">
        <v>0</v>
      </c>
      <c r="Y134" s="199">
        <f>X134*K134</f>
        <v>0</v>
      </c>
      <c r="Z134" s="199">
        <v>0</v>
      </c>
      <c r="AA134" s="200">
        <f>Z134*K134</f>
        <v>0</v>
      </c>
      <c r="AR134" s="11" t="s">
        <v>86</v>
      </c>
      <c r="AT134" s="11" t="s">
        <v>149</v>
      </c>
      <c r="AU134" s="11" t="s">
        <v>80</v>
      </c>
      <c r="AY134" s="11" t="s">
        <v>148</v>
      </c>
      <c r="BE134" s="201">
        <f>IF(U134="základní",N134,0)</f>
        <v>422</v>
      </c>
      <c r="BF134" s="201">
        <f>IF(U134="snížená",N134,0)</f>
        <v>0</v>
      </c>
      <c r="BG134" s="201">
        <f>IF(U134="zákl. přenesená",N134,0)</f>
        <v>0</v>
      </c>
      <c r="BH134" s="201">
        <f>IF(U134="sníž. přenesená",N134,0)</f>
        <v>0</v>
      </c>
      <c r="BI134" s="201">
        <f>IF(U134="nulová",N134,0)</f>
        <v>0</v>
      </c>
      <c r="BJ134" s="11" t="s">
        <v>77</v>
      </c>
      <c r="BK134" s="201">
        <f>ROUND(L134*K134,2)</f>
        <v>422</v>
      </c>
      <c r="BL134" s="11" t="s">
        <v>86</v>
      </c>
      <c r="BM134" s="11" t="s">
        <v>166</v>
      </c>
    </row>
    <row r="135" spans="2:65" s="29" customFormat="1" ht="31.5" customHeight="1">
      <c r="B135" s="30"/>
      <c r="C135" s="192" t="s">
        <v>89</v>
      </c>
      <c r="D135" s="192" t="s">
        <v>149</v>
      </c>
      <c r="E135" s="193" t="s">
        <v>167</v>
      </c>
      <c r="F135" s="194" t="s">
        <v>168</v>
      </c>
      <c r="G135" s="194"/>
      <c r="H135" s="194"/>
      <c r="I135" s="194"/>
      <c r="J135" s="195" t="s">
        <v>169</v>
      </c>
      <c r="K135" s="196">
        <v>1.5</v>
      </c>
      <c r="L135" s="197">
        <v>195</v>
      </c>
      <c r="M135" s="197"/>
      <c r="N135" s="197">
        <f>ROUND(L135*K135,2)</f>
        <v>292.5</v>
      </c>
      <c r="O135" s="197"/>
      <c r="P135" s="197"/>
      <c r="Q135" s="197"/>
      <c r="R135" s="32"/>
      <c r="T135" s="198"/>
      <c r="U135" s="41" t="s">
        <v>36</v>
      </c>
      <c r="V135" s="199">
        <v>0.547</v>
      </c>
      <c r="W135" s="199">
        <f>V135*K135</f>
        <v>0.8205</v>
      </c>
      <c r="X135" s="199">
        <v>0.0369</v>
      </c>
      <c r="Y135" s="199">
        <f>X135*K135</f>
        <v>0.05535</v>
      </c>
      <c r="Z135" s="199">
        <v>0</v>
      </c>
      <c r="AA135" s="200">
        <f>Z135*K135</f>
        <v>0</v>
      </c>
      <c r="AR135" s="11" t="s">
        <v>86</v>
      </c>
      <c r="AT135" s="11" t="s">
        <v>149</v>
      </c>
      <c r="AU135" s="11" t="s">
        <v>80</v>
      </c>
      <c r="AY135" s="11" t="s">
        <v>148</v>
      </c>
      <c r="BE135" s="201">
        <f>IF(U135="základní",N135,0)</f>
        <v>292.5</v>
      </c>
      <c r="BF135" s="201">
        <f>IF(U135="snížená",N135,0)</f>
        <v>0</v>
      </c>
      <c r="BG135" s="201">
        <f>IF(U135="zákl. přenesená",N135,0)</f>
        <v>0</v>
      </c>
      <c r="BH135" s="201">
        <f>IF(U135="sníž. přenesená",N135,0)</f>
        <v>0</v>
      </c>
      <c r="BI135" s="201">
        <f>IF(U135="nulová",N135,0)</f>
        <v>0</v>
      </c>
      <c r="BJ135" s="11" t="s">
        <v>77</v>
      </c>
      <c r="BK135" s="201">
        <f>ROUND(L135*K135,2)</f>
        <v>292.5</v>
      </c>
      <c r="BL135" s="11" t="s">
        <v>86</v>
      </c>
      <c r="BM135" s="11" t="s">
        <v>170</v>
      </c>
    </row>
    <row r="136" spans="2:65" s="29" customFormat="1" ht="31.5" customHeight="1">
      <c r="B136" s="30"/>
      <c r="C136" s="192" t="s">
        <v>92</v>
      </c>
      <c r="D136" s="192" t="s">
        <v>149</v>
      </c>
      <c r="E136" s="193" t="s">
        <v>171</v>
      </c>
      <c r="F136" s="194" t="s">
        <v>172</v>
      </c>
      <c r="G136" s="194"/>
      <c r="H136" s="194"/>
      <c r="I136" s="194"/>
      <c r="J136" s="195" t="s">
        <v>173</v>
      </c>
      <c r="K136" s="196">
        <v>2.25</v>
      </c>
      <c r="L136" s="197">
        <v>377</v>
      </c>
      <c r="M136" s="197"/>
      <c r="N136" s="197">
        <f>ROUND(L136*K136,2)</f>
        <v>848.25</v>
      </c>
      <c r="O136" s="197"/>
      <c r="P136" s="197"/>
      <c r="Q136" s="197"/>
      <c r="R136" s="32"/>
      <c r="T136" s="198"/>
      <c r="U136" s="41" t="s">
        <v>36</v>
      </c>
      <c r="V136" s="199">
        <v>1.763</v>
      </c>
      <c r="W136" s="199">
        <f>V136*K136</f>
        <v>3.9667499999999998</v>
      </c>
      <c r="X136" s="199">
        <v>0</v>
      </c>
      <c r="Y136" s="199">
        <f>X136*K136</f>
        <v>0</v>
      </c>
      <c r="Z136" s="199">
        <v>0</v>
      </c>
      <c r="AA136" s="200">
        <f>Z136*K136</f>
        <v>0</v>
      </c>
      <c r="AR136" s="11" t="s">
        <v>86</v>
      </c>
      <c r="AT136" s="11" t="s">
        <v>149</v>
      </c>
      <c r="AU136" s="11" t="s">
        <v>80</v>
      </c>
      <c r="AY136" s="11" t="s">
        <v>148</v>
      </c>
      <c r="BE136" s="201">
        <f>IF(U136="základní",N136,0)</f>
        <v>848.25</v>
      </c>
      <c r="BF136" s="201">
        <f>IF(U136="snížená",N136,0)</f>
        <v>0</v>
      </c>
      <c r="BG136" s="201">
        <f>IF(U136="zákl. přenesená",N136,0)</f>
        <v>0</v>
      </c>
      <c r="BH136" s="201">
        <f>IF(U136="sníž. přenesená",N136,0)</f>
        <v>0</v>
      </c>
      <c r="BI136" s="201">
        <f>IF(U136="nulová",N136,0)</f>
        <v>0</v>
      </c>
      <c r="BJ136" s="11" t="s">
        <v>77</v>
      </c>
      <c r="BK136" s="201">
        <f>ROUND(L136*K136,2)</f>
        <v>848.25</v>
      </c>
      <c r="BL136" s="11" t="s">
        <v>86</v>
      </c>
      <c r="BM136" s="11" t="s">
        <v>174</v>
      </c>
    </row>
    <row r="137" spans="2:51" s="202" customFormat="1" ht="22.5" customHeight="1">
      <c r="B137" s="203"/>
      <c r="C137" s="204"/>
      <c r="D137" s="204"/>
      <c r="E137" s="205"/>
      <c r="F137" s="206" t="s">
        <v>175</v>
      </c>
      <c r="G137" s="206"/>
      <c r="H137" s="206"/>
      <c r="I137" s="206"/>
      <c r="J137" s="204"/>
      <c r="K137" s="207">
        <v>2.25</v>
      </c>
      <c r="L137" s="204"/>
      <c r="M137" s="204"/>
      <c r="N137" s="204"/>
      <c r="O137" s="204"/>
      <c r="P137" s="204"/>
      <c r="Q137" s="204"/>
      <c r="R137" s="208"/>
      <c r="T137" s="209"/>
      <c r="U137" s="204"/>
      <c r="V137" s="204"/>
      <c r="W137" s="204"/>
      <c r="X137" s="204"/>
      <c r="Y137" s="204"/>
      <c r="Z137" s="204"/>
      <c r="AA137" s="210"/>
      <c r="AT137" s="211" t="s">
        <v>155</v>
      </c>
      <c r="AU137" s="211" t="s">
        <v>80</v>
      </c>
      <c r="AV137" s="202" t="s">
        <v>80</v>
      </c>
      <c r="AW137" s="202" t="s">
        <v>29</v>
      </c>
      <c r="AX137" s="202" t="s">
        <v>77</v>
      </c>
      <c r="AY137" s="211" t="s">
        <v>148</v>
      </c>
    </row>
    <row r="138" spans="2:65" s="29" customFormat="1" ht="31.5" customHeight="1">
      <c r="B138" s="30"/>
      <c r="C138" s="192" t="s">
        <v>176</v>
      </c>
      <c r="D138" s="192" t="s">
        <v>149</v>
      </c>
      <c r="E138" s="193" t="s">
        <v>177</v>
      </c>
      <c r="F138" s="194" t="s">
        <v>178</v>
      </c>
      <c r="G138" s="194"/>
      <c r="H138" s="194"/>
      <c r="I138" s="194"/>
      <c r="J138" s="195" t="s">
        <v>173</v>
      </c>
      <c r="K138" s="196">
        <v>2.64</v>
      </c>
      <c r="L138" s="197">
        <v>253</v>
      </c>
      <c r="M138" s="197"/>
      <c r="N138" s="197">
        <f>ROUND(L138*K138,2)</f>
        <v>667.92</v>
      </c>
      <c r="O138" s="197"/>
      <c r="P138" s="197"/>
      <c r="Q138" s="197"/>
      <c r="R138" s="32"/>
      <c r="T138" s="198"/>
      <c r="U138" s="41" t="s">
        <v>36</v>
      </c>
      <c r="V138" s="199">
        <v>1.022</v>
      </c>
      <c r="W138" s="199">
        <f>V138*K138</f>
        <v>2.69808</v>
      </c>
      <c r="X138" s="199">
        <v>0</v>
      </c>
      <c r="Y138" s="199">
        <f>X138*K138</f>
        <v>0</v>
      </c>
      <c r="Z138" s="199">
        <v>0</v>
      </c>
      <c r="AA138" s="200">
        <f>Z138*K138</f>
        <v>0</v>
      </c>
      <c r="AR138" s="11" t="s">
        <v>86</v>
      </c>
      <c r="AT138" s="11" t="s">
        <v>149</v>
      </c>
      <c r="AU138" s="11" t="s">
        <v>80</v>
      </c>
      <c r="AY138" s="11" t="s">
        <v>148</v>
      </c>
      <c r="BE138" s="201">
        <f>IF(U138="základní",N138,0)</f>
        <v>667.92</v>
      </c>
      <c r="BF138" s="201">
        <f>IF(U138="snížená",N138,0)</f>
        <v>0</v>
      </c>
      <c r="BG138" s="201">
        <f>IF(U138="zákl. přenesená",N138,0)</f>
        <v>0</v>
      </c>
      <c r="BH138" s="201">
        <f>IF(U138="sníž. přenesená",N138,0)</f>
        <v>0</v>
      </c>
      <c r="BI138" s="201">
        <f>IF(U138="nulová",N138,0)</f>
        <v>0</v>
      </c>
      <c r="BJ138" s="11" t="s">
        <v>77</v>
      </c>
      <c r="BK138" s="201">
        <f>ROUND(L138*K138,2)</f>
        <v>667.92</v>
      </c>
      <c r="BL138" s="11" t="s">
        <v>86</v>
      </c>
      <c r="BM138" s="11" t="s">
        <v>179</v>
      </c>
    </row>
    <row r="139" spans="2:51" s="202" customFormat="1" ht="22.5" customHeight="1">
      <c r="B139" s="203"/>
      <c r="C139" s="204"/>
      <c r="D139" s="204"/>
      <c r="E139" s="205"/>
      <c r="F139" s="206" t="s">
        <v>180</v>
      </c>
      <c r="G139" s="206"/>
      <c r="H139" s="206"/>
      <c r="I139" s="206"/>
      <c r="J139" s="204"/>
      <c r="K139" s="207">
        <v>13.2</v>
      </c>
      <c r="L139" s="204"/>
      <c r="M139" s="204"/>
      <c r="N139" s="204"/>
      <c r="O139" s="204"/>
      <c r="P139" s="204"/>
      <c r="Q139" s="204"/>
      <c r="R139" s="208"/>
      <c r="T139" s="209"/>
      <c r="U139" s="204"/>
      <c r="V139" s="204"/>
      <c r="W139" s="204"/>
      <c r="X139" s="204"/>
      <c r="Y139" s="204"/>
      <c r="Z139" s="204"/>
      <c r="AA139" s="210"/>
      <c r="AT139" s="211" t="s">
        <v>155</v>
      </c>
      <c r="AU139" s="211" t="s">
        <v>80</v>
      </c>
      <c r="AV139" s="202" t="s">
        <v>80</v>
      </c>
      <c r="AW139" s="202" t="s">
        <v>29</v>
      </c>
      <c r="AX139" s="202" t="s">
        <v>71</v>
      </c>
      <c r="AY139" s="211" t="s">
        <v>148</v>
      </c>
    </row>
    <row r="140" spans="2:51" s="202" customFormat="1" ht="22.5" customHeight="1">
      <c r="B140" s="203"/>
      <c r="C140" s="204"/>
      <c r="D140" s="204"/>
      <c r="E140" s="205"/>
      <c r="F140" s="212" t="s">
        <v>181</v>
      </c>
      <c r="G140" s="212"/>
      <c r="H140" s="212"/>
      <c r="I140" s="212"/>
      <c r="J140" s="204"/>
      <c r="K140" s="207">
        <v>2.64</v>
      </c>
      <c r="L140" s="204"/>
      <c r="M140" s="204"/>
      <c r="N140" s="204"/>
      <c r="O140" s="204"/>
      <c r="P140" s="204"/>
      <c r="Q140" s="204"/>
      <c r="R140" s="208"/>
      <c r="T140" s="209"/>
      <c r="U140" s="204"/>
      <c r="V140" s="204"/>
      <c r="W140" s="204"/>
      <c r="X140" s="204"/>
      <c r="Y140" s="204"/>
      <c r="Z140" s="204"/>
      <c r="AA140" s="210"/>
      <c r="AT140" s="211" t="s">
        <v>155</v>
      </c>
      <c r="AU140" s="211" t="s">
        <v>80</v>
      </c>
      <c r="AV140" s="202" t="s">
        <v>80</v>
      </c>
      <c r="AW140" s="202" t="s">
        <v>29</v>
      </c>
      <c r="AX140" s="202" t="s">
        <v>77</v>
      </c>
      <c r="AY140" s="211" t="s">
        <v>148</v>
      </c>
    </row>
    <row r="141" spans="2:65" s="29" customFormat="1" ht="31.5" customHeight="1">
      <c r="B141" s="30"/>
      <c r="C141" s="192" t="s">
        <v>182</v>
      </c>
      <c r="D141" s="192" t="s">
        <v>149</v>
      </c>
      <c r="E141" s="193" t="s">
        <v>183</v>
      </c>
      <c r="F141" s="194" t="s">
        <v>184</v>
      </c>
      <c r="G141" s="194"/>
      <c r="H141" s="194"/>
      <c r="I141" s="194"/>
      <c r="J141" s="195" t="s">
        <v>173</v>
      </c>
      <c r="K141" s="196">
        <v>3.96</v>
      </c>
      <c r="L141" s="197">
        <v>547</v>
      </c>
      <c r="M141" s="197"/>
      <c r="N141" s="197">
        <f>ROUND(L141*K141,2)</f>
        <v>2166.12</v>
      </c>
      <c r="O141" s="197"/>
      <c r="P141" s="197"/>
      <c r="Q141" s="197"/>
      <c r="R141" s="32"/>
      <c r="T141" s="198"/>
      <c r="U141" s="41" t="s">
        <v>36</v>
      </c>
      <c r="V141" s="199">
        <v>2.249</v>
      </c>
      <c r="W141" s="199">
        <f>V141*K141</f>
        <v>8.90604</v>
      </c>
      <c r="X141" s="199">
        <v>0</v>
      </c>
      <c r="Y141" s="199">
        <f>X141*K141</f>
        <v>0</v>
      </c>
      <c r="Z141" s="199">
        <v>0</v>
      </c>
      <c r="AA141" s="200">
        <f>Z141*K141</f>
        <v>0</v>
      </c>
      <c r="AR141" s="11" t="s">
        <v>86</v>
      </c>
      <c r="AT141" s="11" t="s">
        <v>149</v>
      </c>
      <c r="AU141" s="11" t="s">
        <v>80</v>
      </c>
      <c r="AY141" s="11" t="s">
        <v>148</v>
      </c>
      <c r="BE141" s="201">
        <f>IF(U141="základní",N141,0)</f>
        <v>2166.12</v>
      </c>
      <c r="BF141" s="201">
        <f>IF(U141="snížená",N141,0)</f>
        <v>0</v>
      </c>
      <c r="BG141" s="201">
        <f>IF(U141="zákl. přenesená",N141,0)</f>
        <v>0</v>
      </c>
      <c r="BH141" s="201">
        <f>IF(U141="sníž. přenesená",N141,0)</f>
        <v>0</v>
      </c>
      <c r="BI141" s="201">
        <f>IF(U141="nulová",N141,0)</f>
        <v>0</v>
      </c>
      <c r="BJ141" s="11" t="s">
        <v>77</v>
      </c>
      <c r="BK141" s="201">
        <f>ROUND(L141*K141,2)</f>
        <v>2166.12</v>
      </c>
      <c r="BL141" s="11" t="s">
        <v>86</v>
      </c>
      <c r="BM141" s="11" t="s">
        <v>185</v>
      </c>
    </row>
    <row r="142" spans="2:51" s="202" customFormat="1" ht="22.5" customHeight="1">
      <c r="B142" s="203"/>
      <c r="C142" s="204"/>
      <c r="D142" s="204"/>
      <c r="E142" s="205"/>
      <c r="F142" s="206" t="s">
        <v>186</v>
      </c>
      <c r="G142" s="206"/>
      <c r="H142" s="206"/>
      <c r="I142" s="206"/>
      <c r="J142" s="204"/>
      <c r="K142" s="207">
        <v>3.96</v>
      </c>
      <c r="L142" s="204"/>
      <c r="M142" s="204"/>
      <c r="N142" s="204"/>
      <c r="O142" s="204"/>
      <c r="P142" s="204"/>
      <c r="Q142" s="204"/>
      <c r="R142" s="208"/>
      <c r="T142" s="209"/>
      <c r="U142" s="204"/>
      <c r="V142" s="204"/>
      <c r="W142" s="204"/>
      <c r="X142" s="204"/>
      <c r="Y142" s="204"/>
      <c r="Z142" s="204"/>
      <c r="AA142" s="210"/>
      <c r="AT142" s="211" t="s">
        <v>155</v>
      </c>
      <c r="AU142" s="211" t="s">
        <v>80</v>
      </c>
      <c r="AV142" s="202" t="s">
        <v>80</v>
      </c>
      <c r="AW142" s="202" t="s">
        <v>29</v>
      </c>
      <c r="AX142" s="202" t="s">
        <v>77</v>
      </c>
      <c r="AY142" s="211" t="s">
        <v>148</v>
      </c>
    </row>
    <row r="143" spans="2:65" s="29" customFormat="1" ht="31.5" customHeight="1">
      <c r="B143" s="30"/>
      <c r="C143" s="192" t="s">
        <v>187</v>
      </c>
      <c r="D143" s="192" t="s">
        <v>149</v>
      </c>
      <c r="E143" s="193" t="s">
        <v>188</v>
      </c>
      <c r="F143" s="194" t="s">
        <v>189</v>
      </c>
      <c r="G143" s="194"/>
      <c r="H143" s="194"/>
      <c r="I143" s="194"/>
      <c r="J143" s="195" t="s">
        <v>173</v>
      </c>
      <c r="K143" s="196">
        <v>3.96</v>
      </c>
      <c r="L143" s="197">
        <v>37.2</v>
      </c>
      <c r="M143" s="197"/>
      <c r="N143" s="197">
        <f>ROUND(L143*K143,2)</f>
        <v>147.31</v>
      </c>
      <c r="O143" s="197"/>
      <c r="P143" s="197"/>
      <c r="Q143" s="197"/>
      <c r="R143" s="32"/>
      <c r="T143" s="198"/>
      <c r="U143" s="41" t="s">
        <v>36</v>
      </c>
      <c r="V143" s="199">
        <v>0.107</v>
      </c>
      <c r="W143" s="199">
        <f>V143*K143</f>
        <v>0.42372</v>
      </c>
      <c r="X143" s="199">
        <v>0</v>
      </c>
      <c r="Y143" s="199">
        <f>X143*K143</f>
        <v>0</v>
      </c>
      <c r="Z143" s="199">
        <v>0</v>
      </c>
      <c r="AA143" s="200">
        <f>Z143*K143</f>
        <v>0</v>
      </c>
      <c r="AR143" s="11" t="s">
        <v>86</v>
      </c>
      <c r="AT143" s="11" t="s">
        <v>149</v>
      </c>
      <c r="AU143" s="11" t="s">
        <v>80</v>
      </c>
      <c r="AY143" s="11" t="s">
        <v>148</v>
      </c>
      <c r="BE143" s="201">
        <f>IF(U143="základní",N143,0)</f>
        <v>147.31</v>
      </c>
      <c r="BF143" s="201">
        <f>IF(U143="snížená",N143,0)</f>
        <v>0</v>
      </c>
      <c r="BG143" s="201">
        <f>IF(U143="zákl. přenesená",N143,0)</f>
        <v>0</v>
      </c>
      <c r="BH143" s="201">
        <f>IF(U143="sníž. přenesená",N143,0)</f>
        <v>0</v>
      </c>
      <c r="BI143" s="201">
        <f>IF(U143="nulová",N143,0)</f>
        <v>0</v>
      </c>
      <c r="BJ143" s="11" t="s">
        <v>77</v>
      </c>
      <c r="BK143" s="201">
        <f>ROUND(L143*K143,2)</f>
        <v>147.31</v>
      </c>
      <c r="BL143" s="11" t="s">
        <v>86</v>
      </c>
      <c r="BM143" s="11" t="s">
        <v>190</v>
      </c>
    </row>
    <row r="144" spans="2:65" s="29" customFormat="1" ht="31.5" customHeight="1">
      <c r="B144" s="30"/>
      <c r="C144" s="192" t="s">
        <v>191</v>
      </c>
      <c r="D144" s="192" t="s">
        <v>149</v>
      </c>
      <c r="E144" s="193" t="s">
        <v>192</v>
      </c>
      <c r="F144" s="194" t="s">
        <v>193</v>
      </c>
      <c r="G144" s="194"/>
      <c r="H144" s="194"/>
      <c r="I144" s="194"/>
      <c r="J144" s="195" t="s">
        <v>173</v>
      </c>
      <c r="K144" s="196">
        <v>5.28</v>
      </c>
      <c r="L144" s="197">
        <v>720</v>
      </c>
      <c r="M144" s="197"/>
      <c r="N144" s="197">
        <f>ROUND(L144*K144,2)</f>
        <v>3801.6</v>
      </c>
      <c r="O144" s="197"/>
      <c r="P144" s="197"/>
      <c r="Q144" s="197"/>
      <c r="R144" s="32"/>
      <c r="T144" s="198"/>
      <c r="U144" s="41" t="s">
        <v>36</v>
      </c>
      <c r="V144" s="199">
        <v>2.965</v>
      </c>
      <c r="W144" s="199">
        <f>V144*K144</f>
        <v>15.6552</v>
      </c>
      <c r="X144" s="199">
        <v>0</v>
      </c>
      <c r="Y144" s="199">
        <f>X144*K144</f>
        <v>0</v>
      </c>
      <c r="Z144" s="199">
        <v>0</v>
      </c>
      <c r="AA144" s="200">
        <f>Z144*K144</f>
        <v>0</v>
      </c>
      <c r="AR144" s="11" t="s">
        <v>86</v>
      </c>
      <c r="AT144" s="11" t="s">
        <v>149</v>
      </c>
      <c r="AU144" s="11" t="s">
        <v>80</v>
      </c>
      <c r="AY144" s="11" t="s">
        <v>148</v>
      </c>
      <c r="BE144" s="201">
        <f>IF(U144="základní",N144,0)</f>
        <v>3801.6</v>
      </c>
      <c r="BF144" s="201">
        <f>IF(U144="snížená",N144,0)</f>
        <v>0</v>
      </c>
      <c r="BG144" s="201">
        <f>IF(U144="zákl. přenesená",N144,0)</f>
        <v>0</v>
      </c>
      <c r="BH144" s="201">
        <f>IF(U144="sníž. přenesená",N144,0)</f>
        <v>0</v>
      </c>
      <c r="BI144" s="201">
        <f>IF(U144="nulová",N144,0)</f>
        <v>0</v>
      </c>
      <c r="BJ144" s="11" t="s">
        <v>77</v>
      </c>
      <c r="BK144" s="201">
        <f>ROUND(L144*K144,2)</f>
        <v>3801.6</v>
      </c>
      <c r="BL144" s="11" t="s">
        <v>86</v>
      </c>
      <c r="BM144" s="11" t="s">
        <v>194</v>
      </c>
    </row>
    <row r="145" spans="2:51" s="202" customFormat="1" ht="22.5" customHeight="1">
      <c r="B145" s="203"/>
      <c r="C145" s="204"/>
      <c r="D145" s="204"/>
      <c r="E145" s="205"/>
      <c r="F145" s="206" t="s">
        <v>195</v>
      </c>
      <c r="G145" s="206"/>
      <c r="H145" s="206"/>
      <c r="I145" s="206"/>
      <c r="J145" s="204"/>
      <c r="K145" s="207">
        <v>5.28</v>
      </c>
      <c r="L145" s="204"/>
      <c r="M145" s="204"/>
      <c r="N145" s="204"/>
      <c r="O145" s="204"/>
      <c r="P145" s="204"/>
      <c r="Q145" s="204"/>
      <c r="R145" s="208"/>
      <c r="T145" s="209"/>
      <c r="U145" s="204"/>
      <c r="V145" s="204"/>
      <c r="W145" s="204"/>
      <c r="X145" s="204"/>
      <c r="Y145" s="204"/>
      <c r="Z145" s="204"/>
      <c r="AA145" s="210"/>
      <c r="AT145" s="211" t="s">
        <v>155</v>
      </c>
      <c r="AU145" s="211" t="s">
        <v>80</v>
      </c>
      <c r="AV145" s="202" t="s">
        <v>80</v>
      </c>
      <c r="AW145" s="202" t="s">
        <v>29</v>
      </c>
      <c r="AX145" s="202" t="s">
        <v>77</v>
      </c>
      <c r="AY145" s="211" t="s">
        <v>148</v>
      </c>
    </row>
    <row r="146" spans="2:65" s="29" customFormat="1" ht="31.5" customHeight="1">
      <c r="B146" s="30"/>
      <c r="C146" s="192" t="s">
        <v>196</v>
      </c>
      <c r="D146" s="192" t="s">
        <v>149</v>
      </c>
      <c r="E146" s="193" t="s">
        <v>197</v>
      </c>
      <c r="F146" s="194" t="s">
        <v>198</v>
      </c>
      <c r="G146" s="194"/>
      <c r="H146" s="194"/>
      <c r="I146" s="194"/>
      <c r="J146" s="195" t="s">
        <v>173</v>
      </c>
      <c r="K146" s="196">
        <v>5.28</v>
      </c>
      <c r="L146" s="197">
        <v>51.5</v>
      </c>
      <c r="M146" s="197"/>
      <c r="N146" s="197">
        <f>ROUND(L146*K146,2)</f>
        <v>271.92</v>
      </c>
      <c r="O146" s="197"/>
      <c r="P146" s="197"/>
      <c r="Q146" s="197"/>
      <c r="R146" s="32"/>
      <c r="T146" s="198"/>
      <c r="U146" s="41" t="s">
        <v>36</v>
      </c>
      <c r="V146" s="199">
        <v>0.154</v>
      </c>
      <c r="W146" s="199">
        <f>V146*K146</f>
        <v>0.8131200000000001</v>
      </c>
      <c r="X146" s="199">
        <v>0</v>
      </c>
      <c r="Y146" s="199">
        <f>X146*K146</f>
        <v>0</v>
      </c>
      <c r="Z146" s="199">
        <v>0</v>
      </c>
      <c r="AA146" s="200">
        <f>Z146*K146</f>
        <v>0</v>
      </c>
      <c r="AR146" s="11" t="s">
        <v>86</v>
      </c>
      <c r="AT146" s="11" t="s">
        <v>149</v>
      </c>
      <c r="AU146" s="11" t="s">
        <v>80</v>
      </c>
      <c r="AY146" s="11" t="s">
        <v>148</v>
      </c>
      <c r="BE146" s="201">
        <f>IF(U146="základní",N146,0)</f>
        <v>271.92</v>
      </c>
      <c r="BF146" s="201">
        <f>IF(U146="snížená",N146,0)</f>
        <v>0</v>
      </c>
      <c r="BG146" s="201">
        <f>IF(U146="zákl. přenesená",N146,0)</f>
        <v>0</v>
      </c>
      <c r="BH146" s="201">
        <f>IF(U146="sníž. přenesená",N146,0)</f>
        <v>0</v>
      </c>
      <c r="BI146" s="201">
        <f>IF(U146="nulová",N146,0)</f>
        <v>0</v>
      </c>
      <c r="BJ146" s="11" t="s">
        <v>77</v>
      </c>
      <c r="BK146" s="201">
        <f>ROUND(L146*K146,2)</f>
        <v>271.92</v>
      </c>
      <c r="BL146" s="11" t="s">
        <v>86</v>
      </c>
      <c r="BM146" s="11" t="s">
        <v>199</v>
      </c>
    </row>
    <row r="147" spans="2:65" s="29" customFormat="1" ht="31.5" customHeight="1">
      <c r="B147" s="30"/>
      <c r="C147" s="192" t="s">
        <v>200</v>
      </c>
      <c r="D147" s="192" t="s">
        <v>149</v>
      </c>
      <c r="E147" s="193" t="s">
        <v>201</v>
      </c>
      <c r="F147" s="194" t="s">
        <v>202</v>
      </c>
      <c r="G147" s="194"/>
      <c r="H147" s="194"/>
      <c r="I147" s="194"/>
      <c r="J147" s="195" t="s">
        <v>173</v>
      </c>
      <c r="K147" s="196">
        <v>1.32</v>
      </c>
      <c r="L147" s="197">
        <v>817</v>
      </c>
      <c r="M147" s="197"/>
      <c r="N147" s="197">
        <f>ROUND(L147*K147,2)</f>
        <v>1078.44</v>
      </c>
      <c r="O147" s="197"/>
      <c r="P147" s="197"/>
      <c r="Q147" s="197"/>
      <c r="R147" s="32"/>
      <c r="T147" s="198"/>
      <c r="U147" s="41" t="s">
        <v>36</v>
      </c>
      <c r="V147" s="199">
        <v>3.264</v>
      </c>
      <c r="W147" s="199">
        <f>V147*K147</f>
        <v>4.30848</v>
      </c>
      <c r="X147" s="199">
        <v>0.0035</v>
      </c>
      <c r="Y147" s="199">
        <f>X147*K147</f>
        <v>0.00462</v>
      </c>
      <c r="Z147" s="199">
        <v>0</v>
      </c>
      <c r="AA147" s="200">
        <f>Z147*K147</f>
        <v>0</v>
      </c>
      <c r="AR147" s="11" t="s">
        <v>86</v>
      </c>
      <c r="AT147" s="11" t="s">
        <v>149</v>
      </c>
      <c r="AU147" s="11" t="s">
        <v>80</v>
      </c>
      <c r="AY147" s="11" t="s">
        <v>148</v>
      </c>
      <c r="BE147" s="201">
        <f>IF(U147="základní",N147,0)</f>
        <v>1078.44</v>
      </c>
      <c r="BF147" s="201">
        <f>IF(U147="snížená",N147,0)</f>
        <v>0</v>
      </c>
      <c r="BG147" s="201">
        <f>IF(U147="zákl. přenesená",N147,0)</f>
        <v>0</v>
      </c>
      <c r="BH147" s="201">
        <f>IF(U147="sníž. přenesená",N147,0)</f>
        <v>0</v>
      </c>
      <c r="BI147" s="201">
        <f>IF(U147="nulová",N147,0)</f>
        <v>0</v>
      </c>
      <c r="BJ147" s="11" t="s">
        <v>77</v>
      </c>
      <c r="BK147" s="201">
        <f>ROUND(L147*K147,2)</f>
        <v>1078.44</v>
      </c>
      <c r="BL147" s="11" t="s">
        <v>86</v>
      </c>
      <c r="BM147" s="11" t="s">
        <v>203</v>
      </c>
    </row>
    <row r="148" spans="2:51" s="202" customFormat="1" ht="22.5" customHeight="1">
      <c r="B148" s="203"/>
      <c r="C148" s="204"/>
      <c r="D148" s="204"/>
      <c r="E148" s="205"/>
      <c r="F148" s="206" t="s">
        <v>204</v>
      </c>
      <c r="G148" s="206"/>
      <c r="H148" s="206"/>
      <c r="I148" s="206"/>
      <c r="J148" s="204"/>
      <c r="K148" s="207">
        <v>1.32</v>
      </c>
      <c r="L148" s="204"/>
      <c r="M148" s="204"/>
      <c r="N148" s="204"/>
      <c r="O148" s="204"/>
      <c r="P148" s="204"/>
      <c r="Q148" s="204"/>
      <c r="R148" s="208"/>
      <c r="T148" s="209"/>
      <c r="U148" s="204"/>
      <c r="V148" s="204"/>
      <c r="W148" s="204"/>
      <c r="X148" s="204"/>
      <c r="Y148" s="204"/>
      <c r="Z148" s="204"/>
      <c r="AA148" s="210"/>
      <c r="AT148" s="211" t="s">
        <v>155</v>
      </c>
      <c r="AU148" s="211" t="s">
        <v>80</v>
      </c>
      <c r="AV148" s="202" t="s">
        <v>80</v>
      </c>
      <c r="AW148" s="202" t="s">
        <v>29</v>
      </c>
      <c r="AX148" s="202" t="s">
        <v>77</v>
      </c>
      <c r="AY148" s="211" t="s">
        <v>148</v>
      </c>
    </row>
    <row r="149" spans="2:65" s="29" customFormat="1" ht="31.5" customHeight="1">
      <c r="B149" s="30"/>
      <c r="C149" s="192" t="s">
        <v>205</v>
      </c>
      <c r="D149" s="192" t="s">
        <v>149</v>
      </c>
      <c r="E149" s="193" t="s">
        <v>206</v>
      </c>
      <c r="F149" s="194" t="s">
        <v>207</v>
      </c>
      <c r="G149" s="194"/>
      <c r="H149" s="194"/>
      <c r="I149" s="194"/>
      <c r="J149" s="195" t="s">
        <v>173</v>
      </c>
      <c r="K149" s="196">
        <v>108.054</v>
      </c>
      <c r="L149" s="197">
        <v>141</v>
      </c>
      <c r="M149" s="197"/>
      <c r="N149" s="197">
        <f>ROUND(L149*K149,2)</f>
        <v>15235.61</v>
      </c>
      <c r="O149" s="197"/>
      <c r="P149" s="197"/>
      <c r="Q149" s="197"/>
      <c r="R149" s="32"/>
      <c r="T149" s="198"/>
      <c r="U149" s="41" t="s">
        <v>36</v>
      </c>
      <c r="V149" s="199">
        <v>0.44</v>
      </c>
      <c r="W149" s="199">
        <f>V149*K149</f>
        <v>47.54376</v>
      </c>
      <c r="X149" s="199">
        <v>0</v>
      </c>
      <c r="Y149" s="199">
        <f>X149*K149</f>
        <v>0</v>
      </c>
      <c r="Z149" s="199">
        <v>0</v>
      </c>
      <c r="AA149" s="200">
        <f>Z149*K149</f>
        <v>0</v>
      </c>
      <c r="AR149" s="11" t="s">
        <v>86</v>
      </c>
      <c r="AT149" s="11" t="s">
        <v>149</v>
      </c>
      <c r="AU149" s="11" t="s">
        <v>80</v>
      </c>
      <c r="AY149" s="11" t="s">
        <v>148</v>
      </c>
      <c r="BE149" s="201">
        <f>IF(U149="základní",N149,0)</f>
        <v>15235.61</v>
      </c>
      <c r="BF149" s="201">
        <f>IF(U149="snížená",N149,0)</f>
        <v>0</v>
      </c>
      <c r="BG149" s="201">
        <f>IF(U149="zákl. přenesená",N149,0)</f>
        <v>0</v>
      </c>
      <c r="BH149" s="201">
        <f>IF(U149="sníž. přenesená",N149,0)</f>
        <v>0</v>
      </c>
      <c r="BI149" s="201">
        <f>IF(U149="nulová",N149,0)</f>
        <v>0</v>
      </c>
      <c r="BJ149" s="11" t="s">
        <v>77</v>
      </c>
      <c r="BK149" s="201">
        <f>ROUND(L149*K149,2)</f>
        <v>15235.61</v>
      </c>
      <c r="BL149" s="11" t="s">
        <v>86</v>
      </c>
      <c r="BM149" s="11" t="s">
        <v>208</v>
      </c>
    </row>
    <row r="150" spans="2:51" s="202" customFormat="1" ht="44.25" customHeight="1">
      <c r="B150" s="203"/>
      <c r="C150" s="204"/>
      <c r="D150" s="204"/>
      <c r="E150" s="205"/>
      <c r="F150" s="206" t="s">
        <v>209</v>
      </c>
      <c r="G150" s="206"/>
      <c r="H150" s="206"/>
      <c r="I150" s="206"/>
      <c r="J150" s="204"/>
      <c r="K150" s="207">
        <v>476.512</v>
      </c>
      <c r="L150" s="204"/>
      <c r="M150" s="204"/>
      <c r="N150" s="204"/>
      <c r="O150" s="204"/>
      <c r="P150" s="204"/>
      <c r="Q150" s="204"/>
      <c r="R150" s="208"/>
      <c r="T150" s="209"/>
      <c r="U150" s="204"/>
      <c r="V150" s="204"/>
      <c r="W150" s="204"/>
      <c r="X150" s="204"/>
      <c r="Y150" s="204"/>
      <c r="Z150" s="204"/>
      <c r="AA150" s="210"/>
      <c r="AT150" s="211" t="s">
        <v>155</v>
      </c>
      <c r="AU150" s="211" t="s">
        <v>80</v>
      </c>
      <c r="AV150" s="202" t="s">
        <v>80</v>
      </c>
      <c r="AW150" s="202" t="s">
        <v>29</v>
      </c>
      <c r="AX150" s="202" t="s">
        <v>71</v>
      </c>
      <c r="AY150" s="211" t="s">
        <v>148</v>
      </c>
    </row>
    <row r="151" spans="2:51" s="202" customFormat="1" ht="57" customHeight="1">
      <c r="B151" s="203"/>
      <c r="C151" s="204"/>
      <c r="D151" s="204"/>
      <c r="E151" s="205"/>
      <c r="F151" s="212" t="s">
        <v>210</v>
      </c>
      <c r="G151" s="212"/>
      <c r="H151" s="212"/>
      <c r="I151" s="212"/>
      <c r="J151" s="204"/>
      <c r="K151" s="207">
        <v>754.889</v>
      </c>
      <c r="L151" s="204"/>
      <c r="M151" s="204"/>
      <c r="N151" s="204"/>
      <c r="O151" s="204"/>
      <c r="P151" s="204"/>
      <c r="Q151" s="204"/>
      <c r="R151" s="208"/>
      <c r="T151" s="209"/>
      <c r="U151" s="204"/>
      <c r="V151" s="204"/>
      <c r="W151" s="204"/>
      <c r="X151" s="204"/>
      <c r="Y151" s="204"/>
      <c r="Z151" s="204"/>
      <c r="AA151" s="210"/>
      <c r="AT151" s="211" t="s">
        <v>155</v>
      </c>
      <c r="AU151" s="211" t="s">
        <v>80</v>
      </c>
      <c r="AV151" s="202" t="s">
        <v>80</v>
      </c>
      <c r="AW151" s="202" t="s">
        <v>29</v>
      </c>
      <c r="AX151" s="202" t="s">
        <v>71</v>
      </c>
      <c r="AY151" s="211" t="s">
        <v>148</v>
      </c>
    </row>
    <row r="152" spans="2:51" s="213" customFormat="1" ht="22.5" customHeight="1">
      <c r="B152" s="214"/>
      <c r="C152" s="215"/>
      <c r="D152" s="215"/>
      <c r="E152" s="216"/>
      <c r="F152" s="217" t="s">
        <v>211</v>
      </c>
      <c r="G152" s="217"/>
      <c r="H152" s="217"/>
      <c r="I152" s="217"/>
      <c r="J152" s="215"/>
      <c r="K152" s="218">
        <v>1231.401</v>
      </c>
      <c r="L152" s="215"/>
      <c r="M152" s="215"/>
      <c r="N152" s="215"/>
      <c r="O152" s="215"/>
      <c r="P152" s="215"/>
      <c r="Q152" s="215"/>
      <c r="R152" s="219"/>
      <c r="T152" s="220"/>
      <c r="U152" s="215"/>
      <c r="V152" s="215"/>
      <c r="W152" s="215"/>
      <c r="X152" s="215"/>
      <c r="Y152" s="215"/>
      <c r="Z152" s="215"/>
      <c r="AA152" s="221"/>
      <c r="AT152" s="222" t="s">
        <v>155</v>
      </c>
      <c r="AU152" s="222" t="s">
        <v>80</v>
      </c>
      <c r="AV152" s="213" t="s">
        <v>83</v>
      </c>
      <c r="AW152" s="213" t="s">
        <v>29</v>
      </c>
      <c r="AX152" s="213" t="s">
        <v>71</v>
      </c>
      <c r="AY152" s="222" t="s">
        <v>148</v>
      </c>
    </row>
    <row r="153" spans="2:51" s="202" customFormat="1" ht="22.5" customHeight="1">
      <c r="B153" s="203"/>
      <c r="C153" s="204"/>
      <c r="D153" s="204"/>
      <c r="E153" s="205"/>
      <c r="F153" s="212" t="s">
        <v>212</v>
      </c>
      <c r="G153" s="212"/>
      <c r="H153" s="212"/>
      <c r="I153" s="212"/>
      <c r="J153" s="204"/>
      <c r="K153" s="207">
        <v>554.13</v>
      </c>
      <c r="L153" s="204"/>
      <c r="M153" s="204"/>
      <c r="N153" s="204"/>
      <c r="O153" s="204"/>
      <c r="P153" s="204"/>
      <c r="Q153" s="204"/>
      <c r="R153" s="208"/>
      <c r="T153" s="209"/>
      <c r="U153" s="204"/>
      <c r="V153" s="204"/>
      <c r="W153" s="204"/>
      <c r="X153" s="204"/>
      <c r="Y153" s="204"/>
      <c r="Z153" s="204"/>
      <c r="AA153" s="210"/>
      <c r="AT153" s="211" t="s">
        <v>155</v>
      </c>
      <c r="AU153" s="211" t="s">
        <v>80</v>
      </c>
      <c r="AV153" s="202" t="s">
        <v>80</v>
      </c>
      <c r="AW153" s="202" t="s">
        <v>29</v>
      </c>
      <c r="AX153" s="202" t="s">
        <v>71</v>
      </c>
      <c r="AY153" s="211" t="s">
        <v>148</v>
      </c>
    </row>
    <row r="154" spans="2:51" s="202" customFormat="1" ht="22.5" customHeight="1">
      <c r="B154" s="203"/>
      <c r="C154" s="204"/>
      <c r="D154" s="204"/>
      <c r="E154" s="205"/>
      <c r="F154" s="212" t="s">
        <v>213</v>
      </c>
      <c r="G154" s="212"/>
      <c r="H154" s="212"/>
      <c r="I154" s="212"/>
      <c r="J154" s="204"/>
      <c r="K154" s="207">
        <v>-13.86</v>
      </c>
      <c r="L154" s="204"/>
      <c r="M154" s="204"/>
      <c r="N154" s="204"/>
      <c r="O154" s="204"/>
      <c r="P154" s="204"/>
      <c r="Q154" s="204"/>
      <c r="R154" s="208"/>
      <c r="T154" s="209"/>
      <c r="U154" s="204"/>
      <c r="V154" s="204"/>
      <c r="W154" s="204"/>
      <c r="X154" s="204"/>
      <c r="Y154" s="204"/>
      <c r="Z154" s="204"/>
      <c r="AA154" s="210"/>
      <c r="AT154" s="211" t="s">
        <v>155</v>
      </c>
      <c r="AU154" s="211" t="s">
        <v>80</v>
      </c>
      <c r="AV154" s="202" t="s">
        <v>80</v>
      </c>
      <c r="AW154" s="202" t="s">
        <v>29</v>
      </c>
      <c r="AX154" s="202" t="s">
        <v>71</v>
      </c>
      <c r="AY154" s="211" t="s">
        <v>148</v>
      </c>
    </row>
    <row r="155" spans="2:51" s="213" customFormat="1" ht="22.5" customHeight="1">
      <c r="B155" s="214"/>
      <c r="C155" s="215"/>
      <c r="D155" s="215"/>
      <c r="E155" s="216"/>
      <c r="F155" s="217" t="s">
        <v>211</v>
      </c>
      <c r="G155" s="217"/>
      <c r="H155" s="217"/>
      <c r="I155" s="217"/>
      <c r="J155" s="215"/>
      <c r="K155" s="218">
        <v>540.27</v>
      </c>
      <c r="L155" s="215"/>
      <c r="M155" s="215"/>
      <c r="N155" s="215"/>
      <c r="O155" s="215"/>
      <c r="P155" s="215"/>
      <c r="Q155" s="215"/>
      <c r="R155" s="219"/>
      <c r="T155" s="220"/>
      <c r="U155" s="215"/>
      <c r="V155" s="215"/>
      <c r="W155" s="215"/>
      <c r="X155" s="215"/>
      <c r="Y155" s="215"/>
      <c r="Z155" s="215"/>
      <c r="AA155" s="221"/>
      <c r="AT155" s="222" t="s">
        <v>155</v>
      </c>
      <c r="AU155" s="222" t="s">
        <v>80</v>
      </c>
      <c r="AV155" s="213" t="s">
        <v>83</v>
      </c>
      <c r="AW155" s="213" t="s">
        <v>29</v>
      </c>
      <c r="AX155" s="213" t="s">
        <v>71</v>
      </c>
      <c r="AY155" s="222" t="s">
        <v>148</v>
      </c>
    </row>
    <row r="156" spans="2:51" s="202" customFormat="1" ht="22.5" customHeight="1">
      <c r="B156" s="203"/>
      <c r="C156" s="204"/>
      <c r="D156" s="204"/>
      <c r="E156" s="205"/>
      <c r="F156" s="212" t="s">
        <v>214</v>
      </c>
      <c r="G156" s="212"/>
      <c r="H156" s="212"/>
      <c r="I156" s="212"/>
      <c r="J156" s="204"/>
      <c r="K156" s="207">
        <v>108.054</v>
      </c>
      <c r="L156" s="204"/>
      <c r="M156" s="204"/>
      <c r="N156" s="204"/>
      <c r="O156" s="204"/>
      <c r="P156" s="204"/>
      <c r="Q156" s="204"/>
      <c r="R156" s="208"/>
      <c r="T156" s="209"/>
      <c r="U156" s="204"/>
      <c r="V156" s="204"/>
      <c r="W156" s="204"/>
      <c r="X156" s="204"/>
      <c r="Y156" s="204"/>
      <c r="Z156" s="204"/>
      <c r="AA156" s="210"/>
      <c r="AT156" s="211" t="s">
        <v>155</v>
      </c>
      <c r="AU156" s="211" t="s">
        <v>80</v>
      </c>
      <c r="AV156" s="202" t="s">
        <v>80</v>
      </c>
      <c r="AW156" s="202" t="s">
        <v>29</v>
      </c>
      <c r="AX156" s="202" t="s">
        <v>77</v>
      </c>
      <c r="AY156" s="211" t="s">
        <v>148</v>
      </c>
    </row>
    <row r="157" spans="2:65" s="29" customFormat="1" ht="31.5" customHeight="1">
      <c r="B157" s="30"/>
      <c r="C157" s="192" t="s">
        <v>215</v>
      </c>
      <c r="D157" s="192" t="s">
        <v>149</v>
      </c>
      <c r="E157" s="193" t="s">
        <v>216</v>
      </c>
      <c r="F157" s="194" t="s">
        <v>217</v>
      </c>
      <c r="G157" s="194"/>
      <c r="H157" s="194"/>
      <c r="I157" s="194"/>
      <c r="J157" s="195" t="s">
        <v>173</v>
      </c>
      <c r="K157" s="196">
        <v>162.081</v>
      </c>
      <c r="L157" s="197">
        <v>230</v>
      </c>
      <c r="M157" s="197"/>
      <c r="N157" s="197">
        <f>ROUND(L157*K157,2)</f>
        <v>37278.63</v>
      </c>
      <c r="O157" s="197"/>
      <c r="P157" s="197"/>
      <c r="Q157" s="197"/>
      <c r="R157" s="32"/>
      <c r="T157" s="198"/>
      <c r="U157" s="41" t="s">
        <v>36</v>
      </c>
      <c r="V157" s="199">
        <v>0.8249999999999998</v>
      </c>
      <c r="W157" s="199">
        <f>V157*K157</f>
        <v>133.71682499999997</v>
      </c>
      <c r="X157" s="199">
        <v>0</v>
      </c>
      <c r="Y157" s="199">
        <f>X157*K157</f>
        <v>0</v>
      </c>
      <c r="Z157" s="199">
        <v>0</v>
      </c>
      <c r="AA157" s="200">
        <f>Z157*K157</f>
        <v>0</v>
      </c>
      <c r="AR157" s="11" t="s">
        <v>86</v>
      </c>
      <c r="AT157" s="11" t="s">
        <v>149</v>
      </c>
      <c r="AU157" s="11" t="s">
        <v>80</v>
      </c>
      <c r="AY157" s="11" t="s">
        <v>148</v>
      </c>
      <c r="BE157" s="201">
        <f>IF(U157="základní",N157,0)</f>
        <v>37278.63</v>
      </c>
      <c r="BF157" s="201">
        <f>IF(U157="snížená",N157,0)</f>
        <v>0</v>
      </c>
      <c r="BG157" s="201">
        <f>IF(U157="zákl. přenesená",N157,0)</f>
        <v>0</v>
      </c>
      <c r="BH157" s="201">
        <f>IF(U157="sníž. přenesená",N157,0)</f>
        <v>0</v>
      </c>
      <c r="BI157" s="201">
        <f>IF(U157="nulová",N157,0)</f>
        <v>0</v>
      </c>
      <c r="BJ157" s="11" t="s">
        <v>77</v>
      </c>
      <c r="BK157" s="201">
        <f>ROUND(L157*K157,2)</f>
        <v>37278.63</v>
      </c>
      <c r="BL157" s="11" t="s">
        <v>86</v>
      </c>
      <c r="BM157" s="11" t="s">
        <v>218</v>
      </c>
    </row>
    <row r="158" spans="2:51" s="202" customFormat="1" ht="22.5" customHeight="1">
      <c r="B158" s="203"/>
      <c r="C158" s="204"/>
      <c r="D158" s="204"/>
      <c r="E158" s="205"/>
      <c r="F158" s="206" t="s">
        <v>219</v>
      </c>
      <c r="G158" s="206"/>
      <c r="H158" s="206"/>
      <c r="I158" s="206"/>
      <c r="J158" s="204"/>
      <c r="K158" s="207">
        <v>162.081</v>
      </c>
      <c r="L158" s="204"/>
      <c r="M158" s="204"/>
      <c r="N158" s="204"/>
      <c r="O158" s="204"/>
      <c r="P158" s="204"/>
      <c r="Q158" s="204"/>
      <c r="R158" s="208"/>
      <c r="T158" s="209"/>
      <c r="U158" s="204"/>
      <c r="V158" s="204"/>
      <c r="W158" s="204"/>
      <c r="X158" s="204"/>
      <c r="Y158" s="204"/>
      <c r="Z158" s="204"/>
      <c r="AA158" s="210"/>
      <c r="AT158" s="211" t="s">
        <v>155</v>
      </c>
      <c r="AU158" s="211" t="s">
        <v>80</v>
      </c>
      <c r="AV158" s="202" t="s">
        <v>80</v>
      </c>
      <c r="AW158" s="202" t="s">
        <v>29</v>
      </c>
      <c r="AX158" s="202" t="s">
        <v>77</v>
      </c>
      <c r="AY158" s="211" t="s">
        <v>148</v>
      </c>
    </row>
    <row r="159" spans="2:65" s="29" customFormat="1" ht="31.5" customHeight="1">
      <c r="B159" s="30"/>
      <c r="C159" s="192" t="s">
        <v>11</v>
      </c>
      <c r="D159" s="192" t="s">
        <v>149</v>
      </c>
      <c r="E159" s="193" t="s">
        <v>220</v>
      </c>
      <c r="F159" s="194" t="s">
        <v>221</v>
      </c>
      <c r="G159" s="194"/>
      <c r="H159" s="194"/>
      <c r="I159" s="194"/>
      <c r="J159" s="195" t="s">
        <v>173</v>
      </c>
      <c r="K159" s="196">
        <v>162.081</v>
      </c>
      <c r="L159" s="197">
        <v>23.2</v>
      </c>
      <c r="M159" s="197"/>
      <c r="N159" s="197">
        <f>ROUND(L159*K159,2)</f>
        <v>3760.28</v>
      </c>
      <c r="O159" s="197"/>
      <c r="P159" s="197"/>
      <c r="Q159" s="197"/>
      <c r="R159" s="32"/>
      <c r="T159" s="198"/>
      <c r="U159" s="41" t="s">
        <v>36</v>
      </c>
      <c r="V159" s="199">
        <v>0.085</v>
      </c>
      <c r="W159" s="199">
        <f>V159*K159</f>
        <v>13.776885</v>
      </c>
      <c r="X159" s="199">
        <v>0</v>
      </c>
      <c r="Y159" s="199">
        <f>X159*K159</f>
        <v>0</v>
      </c>
      <c r="Z159" s="199">
        <v>0</v>
      </c>
      <c r="AA159" s="200">
        <f>Z159*K159</f>
        <v>0</v>
      </c>
      <c r="AR159" s="11" t="s">
        <v>86</v>
      </c>
      <c r="AT159" s="11" t="s">
        <v>149</v>
      </c>
      <c r="AU159" s="11" t="s">
        <v>80</v>
      </c>
      <c r="AY159" s="11" t="s">
        <v>148</v>
      </c>
      <c r="BE159" s="201">
        <f>IF(U159="základní",N159,0)</f>
        <v>3760.28</v>
      </c>
      <c r="BF159" s="201">
        <f>IF(U159="snížená",N159,0)</f>
        <v>0</v>
      </c>
      <c r="BG159" s="201">
        <f>IF(U159="zákl. přenesená",N159,0)</f>
        <v>0</v>
      </c>
      <c r="BH159" s="201">
        <f>IF(U159="sníž. přenesená",N159,0)</f>
        <v>0</v>
      </c>
      <c r="BI159" s="201">
        <f>IF(U159="nulová",N159,0)</f>
        <v>0</v>
      </c>
      <c r="BJ159" s="11" t="s">
        <v>77</v>
      </c>
      <c r="BK159" s="201">
        <f>ROUND(L159*K159,2)</f>
        <v>3760.28</v>
      </c>
      <c r="BL159" s="11" t="s">
        <v>86</v>
      </c>
      <c r="BM159" s="11" t="s">
        <v>222</v>
      </c>
    </row>
    <row r="160" spans="2:65" s="29" customFormat="1" ht="31.5" customHeight="1">
      <c r="B160" s="30"/>
      <c r="C160" s="192" t="s">
        <v>223</v>
      </c>
      <c r="D160" s="192" t="s">
        <v>149</v>
      </c>
      <c r="E160" s="193" t="s">
        <v>224</v>
      </c>
      <c r="F160" s="194" t="s">
        <v>225</v>
      </c>
      <c r="G160" s="194"/>
      <c r="H160" s="194"/>
      <c r="I160" s="194"/>
      <c r="J160" s="195" t="s">
        <v>173</v>
      </c>
      <c r="K160" s="196">
        <v>216.108</v>
      </c>
      <c r="L160" s="197">
        <v>467</v>
      </c>
      <c r="M160" s="197"/>
      <c r="N160" s="197">
        <f>ROUND(L160*K160,2)</f>
        <v>100922.44</v>
      </c>
      <c r="O160" s="197"/>
      <c r="P160" s="197"/>
      <c r="Q160" s="197"/>
      <c r="R160" s="32"/>
      <c r="T160" s="198"/>
      <c r="U160" s="41" t="s">
        <v>36</v>
      </c>
      <c r="V160" s="199">
        <v>1.355</v>
      </c>
      <c r="W160" s="199">
        <f>V160*K160</f>
        <v>292.82634</v>
      </c>
      <c r="X160" s="199">
        <v>0</v>
      </c>
      <c r="Y160" s="199">
        <f>X160*K160</f>
        <v>0</v>
      </c>
      <c r="Z160" s="199">
        <v>0</v>
      </c>
      <c r="AA160" s="200">
        <f>Z160*K160</f>
        <v>0</v>
      </c>
      <c r="AR160" s="11" t="s">
        <v>86</v>
      </c>
      <c r="AT160" s="11" t="s">
        <v>149</v>
      </c>
      <c r="AU160" s="11" t="s">
        <v>80</v>
      </c>
      <c r="AY160" s="11" t="s">
        <v>148</v>
      </c>
      <c r="BE160" s="201">
        <f>IF(U160="základní",N160,0)</f>
        <v>100922.44</v>
      </c>
      <c r="BF160" s="201">
        <f>IF(U160="snížená",N160,0)</f>
        <v>0</v>
      </c>
      <c r="BG160" s="201">
        <f>IF(U160="zákl. přenesená",N160,0)</f>
        <v>0</v>
      </c>
      <c r="BH160" s="201">
        <f>IF(U160="sníž. přenesená",N160,0)</f>
        <v>0</v>
      </c>
      <c r="BI160" s="201">
        <f>IF(U160="nulová",N160,0)</f>
        <v>0</v>
      </c>
      <c r="BJ160" s="11" t="s">
        <v>77</v>
      </c>
      <c r="BK160" s="201">
        <f>ROUND(L160*K160,2)</f>
        <v>100922.44</v>
      </c>
      <c r="BL160" s="11" t="s">
        <v>86</v>
      </c>
      <c r="BM160" s="11" t="s">
        <v>226</v>
      </c>
    </row>
    <row r="161" spans="2:51" s="202" customFormat="1" ht="22.5" customHeight="1">
      <c r="B161" s="203"/>
      <c r="C161" s="204"/>
      <c r="D161" s="204"/>
      <c r="E161" s="205"/>
      <c r="F161" s="206" t="s">
        <v>227</v>
      </c>
      <c r="G161" s="206"/>
      <c r="H161" s="206"/>
      <c r="I161" s="206"/>
      <c r="J161" s="204"/>
      <c r="K161" s="207">
        <v>216.108</v>
      </c>
      <c r="L161" s="204"/>
      <c r="M161" s="204"/>
      <c r="N161" s="204"/>
      <c r="O161" s="204"/>
      <c r="P161" s="204"/>
      <c r="Q161" s="204"/>
      <c r="R161" s="208"/>
      <c r="T161" s="209"/>
      <c r="U161" s="204"/>
      <c r="V161" s="204"/>
      <c r="W161" s="204"/>
      <c r="X161" s="204"/>
      <c r="Y161" s="204"/>
      <c r="Z161" s="204"/>
      <c r="AA161" s="210"/>
      <c r="AT161" s="211" t="s">
        <v>155</v>
      </c>
      <c r="AU161" s="211" t="s">
        <v>80</v>
      </c>
      <c r="AV161" s="202" t="s">
        <v>80</v>
      </c>
      <c r="AW161" s="202" t="s">
        <v>29</v>
      </c>
      <c r="AX161" s="202" t="s">
        <v>77</v>
      </c>
      <c r="AY161" s="211" t="s">
        <v>148</v>
      </c>
    </row>
    <row r="162" spans="2:65" s="29" customFormat="1" ht="31.5" customHeight="1">
      <c r="B162" s="30"/>
      <c r="C162" s="192" t="s">
        <v>228</v>
      </c>
      <c r="D162" s="192" t="s">
        <v>149</v>
      </c>
      <c r="E162" s="193" t="s">
        <v>229</v>
      </c>
      <c r="F162" s="194" t="s">
        <v>230</v>
      </c>
      <c r="G162" s="194"/>
      <c r="H162" s="194"/>
      <c r="I162" s="194"/>
      <c r="J162" s="195" t="s">
        <v>173</v>
      </c>
      <c r="K162" s="196">
        <v>216.108</v>
      </c>
      <c r="L162" s="197">
        <v>50.8</v>
      </c>
      <c r="M162" s="197"/>
      <c r="N162" s="197">
        <f>ROUND(L162*K162,2)</f>
        <v>10978.29</v>
      </c>
      <c r="O162" s="197"/>
      <c r="P162" s="197"/>
      <c r="Q162" s="197"/>
      <c r="R162" s="32"/>
      <c r="T162" s="198"/>
      <c r="U162" s="41" t="s">
        <v>36</v>
      </c>
      <c r="V162" s="199">
        <v>0.38</v>
      </c>
      <c r="W162" s="199">
        <f>V162*K162</f>
        <v>82.12104000000001</v>
      </c>
      <c r="X162" s="199">
        <v>0</v>
      </c>
      <c r="Y162" s="199">
        <f>X162*K162</f>
        <v>0</v>
      </c>
      <c r="Z162" s="199">
        <v>0</v>
      </c>
      <c r="AA162" s="200">
        <f>Z162*K162</f>
        <v>0</v>
      </c>
      <c r="AR162" s="11" t="s">
        <v>86</v>
      </c>
      <c r="AT162" s="11" t="s">
        <v>149</v>
      </c>
      <c r="AU162" s="11" t="s">
        <v>80</v>
      </c>
      <c r="AY162" s="11" t="s">
        <v>148</v>
      </c>
      <c r="BE162" s="201">
        <f>IF(U162="základní",N162,0)</f>
        <v>10978.29</v>
      </c>
      <c r="BF162" s="201">
        <f>IF(U162="snížená",N162,0)</f>
        <v>0</v>
      </c>
      <c r="BG162" s="201">
        <f>IF(U162="zákl. přenesená",N162,0)</f>
        <v>0</v>
      </c>
      <c r="BH162" s="201">
        <f>IF(U162="sníž. přenesená",N162,0)</f>
        <v>0</v>
      </c>
      <c r="BI162" s="201">
        <f>IF(U162="nulová",N162,0)</f>
        <v>0</v>
      </c>
      <c r="BJ162" s="11" t="s">
        <v>77</v>
      </c>
      <c r="BK162" s="201">
        <f>ROUND(L162*K162,2)</f>
        <v>10978.29</v>
      </c>
      <c r="BL162" s="11" t="s">
        <v>86</v>
      </c>
      <c r="BM162" s="11" t="s">
        <v>231</v>
      </c>
    </row>
    <row r="163" spans="2:65" s="29" customFormat="1" ht="22.5" customHeight="1">
      <c r="B163" s="30"/>
      <c r="C163" s="192" t="s">
        <v>232</v>
      </c>
      <c r="D163" s="192" t="s">
        <v>149</v>
      </c>
      <c r="E163" s="193" t="s">
        <v>233</v>
      </c>
      <c r="F163" s="194" t="s">
        <v>234</v>
      </c>
      <c r="G163" s="194"/>
      <c r="H163" s="194"/>
      <c r="I163" s="194"/>
      <c r="J163" s="195" t="s">
        <v>173</v>
      </c>
      <c r="K163" s="196">
        <v>54.027</v>
      </c>
      <c r="L163" s="197">
        <v>1300</v>
      </c>
      <c r="M163" s="197"/>
      <c r="N163" s="197">
        <f>ROUND(L163*K163,2)</f>
        <v>70235.1</v>
      </c>
      <c r="O163" s="197"/>
      <c r="P163" s="197"/>
      <c r="Q163" s="197"/>
      <c r="R163" s="32"/>
      <c r="T163" s="198"/>
      <c r="U163" s="41" t="s">
        <v>36</v>
      </c>
      <c r="V163" s="199">
        <v>4.271</v>
      </c>
      <c r="W163" s="199">
        <f>V163*K163</f>
        <v>230.749317</v>
      </c>
      <c r="X163" s="199">
        <v>0.01041</v>
      </c>
      <c r="Y163" s="199">
        <f>X163*K163</f>
        <v>0.5624210700000001</v>
      </c>
      <c r="Z163" s="199">
        <v>0</v>
      </c>
      <c r="AA163" s="200">
        <f>Z163*K163</f>
        <v>0</v>
      </c>
      <c r="AR163" s="11" t="s">
        <v>86</v>
      </c>
      <c r="AT163" s="11" t="s">
        <v>149</v>
      </c>
      <c r="AU163" s="11" t="s">
        <v>80</v>
      </c>
      <c r="AY163" s="11" t="s">
        <v>148</v>
      </c>
      <c r="BE163" s="201">
        <f>IF(U163="základní",N163,0)</f>
        <v>70235.1</v>
      </c>
      <c r="BF163" s="201">
        <f>IF(U163="snížená",N163,0)</f>
        <v>0</v>
      </c>
      <c r="BG163" s="201">
        <f>IF(U163="zákl. přenesená",N163,0)</f>
        <v>0</v>
      </c>
      <c r="BH163" s="201">
        <f>IF(U163="sníž. přenesená",N163,0)</f>
        <v>0</v>
      </c>
      <c r="BI163" s="201">
        <f>IF(U163="nulová",N163,0)</f>
        <v>0</v>
      </c>
      <c r="BJ163" s="11" t="s">
        <v>77</v>
      </c>
      <c r="BK163" s="201">
        <f>ROUND(L163*K163,2)</f>
        <v>70235.1</v>
      </c>
      <c r="BL163" s="11" t="s">
        <v>86</v>
      </c>
      <c r="BM163" s="11" t="s">
        <v>235</v>
      </c>
    </row>
    <row r="164" spans="2:51" s="202" customFormat="1" ht="22.5" customHeight="1">
      <c r="B164" s="203"/>
      <c r="C164" s="204"/>
      <c r="D164" s="204"/>
      <c r="E164" s="205"/>
      <c r="F164" s="206" t="s">
        <v>236</v>
      </c>
      <c r="G164" s="206"/>
      <c r="H164" s="206"/>
      <c r="I164" s="206"/>
      <c r="J164" s="204"/>
      <c r="K164" s="207">
        <v>54.027</v>
      </c>
      <c r="L164" s="204"/>
      <c r="M164" s="204"/>
      <c r="N164" s="204"/>
      <c r="O164" s="204"/>
      <c r="P164" s="204"/>
      <c r="Q164" s="204"/>
      <c r="R164" s="208"/>
      <c r="T164" s="209"/>
      <c r="U164" s="204"/>
      <c r="V164" s="204"/>
      <c r="W164" s="204"/>
      <c r="X164" s="204"/>
      <c r="Y164" s="204"/>
      <c r="Z164" s="204"/>
      <c r="AA164" s="210"/>
      <c r="AT164" s="211" t="s">
        <v>155</v>
      </c>
      <c r="AU164" s="211" t="s">
        <v>80</v>
      </c>
      <c r="AV164" s="202" t="s">
        <v>80</v>
      </c>
      <c r="AW164" s="202" t="s">
        <v>29</v>
      </c>
      <c r="AX164" s="202" t="s">
        <v>77</v>
      </c>
      <c r="AY164" s="211" t="s">
        <v>148</v>
      </c>
    </row>
    <row r="165" spans="2:65" s="29" customFormat="1" ht="22.5" customHeight="1">
      <c r="B165" s="30"/>
      <c r="C165" s="192" t="s">
        <v>237</v>
      </c>
      <c r="D165" s="192" t="s">
        <v>149</v>
      </c>
      <c r="E165" s="193" t="s">
        <v>238</v>
      </c>
      <c r="F165" s="194" t="s">
        <v>239</v>
      </c>
      <c r="G165" s="194"/>
      <c r="H165" s="194"/>
      <c r="I165" s="194"/>
      <c r="J165" s="195" t="s">
        <v>152</v>
      </c>
      <c r="K165" s="196">
        <v>22</v>
      </c>
      <c r="L165" s="197">
        <v>301</v>
      </c>
      <c r="M165" s="197"/>
      <c r="N165" s="197">
        <f>ROUND(L165*K165,2)</f>
        <v>6622</v>
      </c>
      <c r="O165" s="197"/>
      <c r="P165" s="197"/>
      <c r="Q165" s="197"/>
      <c r="R165" s="32"/>
      <c r="T165" s="198"/>
      <c r="U165" s="41" t="s">
        <v>36</v>
      </c>
      <c r="V165" s="199">
        <v>0.639</v>
      </c>
      <c r="W165" s="199">
        <f>V165*K165</f>
        <v>14.058</v>
      </c>
      <c r="X165" s="199">
        <v>0.0044399999999999995</v>
      </c>
      <c r="Y165" s="199">
        <f>X165*K165</f>
        <v>0.09767999999999999</v>
      </c>
      <c r="Z165" s="199">
        <v>0</v>
      </c>
      <c r="AA165" s="200">
        <f>Z165*K165</f>
        <v>0</v>
      </c>
      <c r="AR165" s="11" t="s">
        <v>86</v>
      </c>
      <c r="AT165" s="11" t="s">
        <v>149</v>
      </c>
      <c r="AU165" s="11" t="s">
        <v>80</v>
      </c>
      <c r="AY165" s="11" t="s">
        <v>148</v>
      </c>
      <c r="BE165" s="201">
        <f>IF(U165="základní",N165,0)</f>
        <v>6622</v>
      </c>
      <c r="BF165" s="201">
        <f>IF(U165="snížená",N165,0)</f>
        <v>0</v>
      </c>
      <c r="BG165" s="201">
        <f>IF(U165="zákl. přenesená",N165,0)</f>
        <v>0</v>
      </c>
      <c r="BH165" s="201">
        <f>IF(U165="sníž. přenesená",N165,0)</f>
        <v>0</v>
      </c>
      <c r="BI165" s="201">
        <f>IF(U165="nulová",N165,0)</f>
        <v>0</v>
      </c>
      <c r="BJ165" s="11" t="s">
        <v>77</v>
      </c>
      <c r="BK165" s="201">
        <f>ROUND(L165*K165,2)</f>
        <v>6622</v>
      </c>
      <c r="BL165" s="11" t="s">
        <v>86</v>
      </c>
      <c r="BM165" s="11" t="s">
        <v>240</v>
      </c>
    </row>
    <row r="166" spans="2:51" s="202" customFormat="1" ht="22.5" customHeight="1">
      <c r="B166" s="203"/>
      <c r="C166" s="204"/>
      <c r="D166" s="204"/>
      <c r="E166" s="205"/>
      <c r="F166" s="206" t="s">
        <v>241</v>
      </c>
      <c r="G166" s="206"/>
      <c r="H166" s="206"/>
      <c r="I166" s="206"/>
      <c r="J166" s="204"/>
      <c r="K166" s="207">
        <v>22</v>
      </c>
      <c r="L166" s="204"/>
      <c r="M166" s="204"/>
      <c r="N166" s="204"/>
      <c r="O166" s="204"/>
      <c r="P166" s="204"/>
      <c r="Q166" s="204"/>
      <c r="R166" s="208"/>
      <c r="T166" s="209"/>
      <c r="U166" s="204"/>
      <c r="V166" s="204"/>
      <c r="W166" s="204"/>
      <c r="X166" s="204"/>
      <c r="Y166" s="204"/>
      <c r="Z166" s="204"/>
      <c r="AA166" s="210"/>
      <c r="AT166" s="211" t="s">
        <v>155</v>
      </c>
      <c r="AU166" s="211" t="s">
        <v>80</v>
      </c>
      <c r="AV166" s="202" t="s">
        <v>80</v>
      </c>
      <c r="AW166" s="202" t="s">
        <v>29</v>
      </c>
      <c r="AX166" s="202" t="s">
        <v>77</v>
      </c>
      <c r="AY166" s="211" t="s">
        <v>148</v>
      </c>
    </row>
    <row r="167" spans="2:65" s="29" customFormat="1" ht="22.5" customHeight="1">
      <c r="B167" s="30"/>
      <c r="C167" s="192" t="s">
        <v>242</v>
      </c>
      <c r="D167" s="192" t="s">
        <v>149</v>
      </c>
      <c r="E167" s="193" t="s">
        <v>243</v>
      </c>
      <c r="F167" s="194" t="s">
        <v>244</v>
      </c>
      <c r="G167" s="194"/>
      <c r="H167" s="194"/>
      <c r="I167" s="194"/>
      <c r="J167" s="195" t="s">
        <v>152</v>
      </c>
      <c r="K167" s="196">
        <v>22</v>
      </c>
      <c r="L167" s="197">
        <v>80</v>
      </c>
      <c r="M167" s="197"/>
      <c r="N167" s="197">
        <f>ROUND(L167*K167,2)</f>
        <v>1760</v>
      </c>
      <c r="O167" s="197"/>
      <c r="P167" s="197"/>
      <c r="Q167" s="197"/>
      <c r="R167" s="32"/>
      <c r="T167" s="198"/>
      <c r="U167" s="41" t="s">
        <v>36</v>
      </c>
      <c r="V167" s="199">
        <v>0.30400000000000005</v>
      </c>
      <c r="W167" s="199">
        <f>V167*K167</f>
        <v>6.688000000000001</v>
      </c>
      <c r="X167" s="199">
        <v>0</v>
      </c>
      <c r="Y167" s="199">
        <f>X167*K167</f>
        <v>0</v>
      </c>
      <c r="Z167" s="199">
        <v>0</v>
      </c>
      <c r="AA167" s="200">
        <f>Z167*K167</f>
        <v>0</v>
      </c>
      <c r="AR167" s="11" t="s">
        <v>86</v>
      </c>
      <c r="AT167" s="11" t="s">
        <v>149</v>
      </c>
      <c r="AU167" s="11" t="s">
        <v>80</v>
      </c>
      <c r="AY167" s="11" t="s">
        <v>148</v>
      </c>
      <c r="BE167" s="201">
        <f>IF(U167="základní",N167,0)</f>
        <v>1760</v>
      </c>
      <c r="BF167" s="201">
        <f>IF(U167="snížená",N167,0)</f>
        <v>0</v>
      </c>
      <c r="BG167" s="201">
        <f>IF(U167="zákl. přenesená",N167,0)</f>
        <v>0</v>
      </c>
      <c r="BH167" s="201">
        <f>IF(U167="sníž. přenesená",N167,0)</f>
        <v>0</v>
      </c>
      <c r="BI167" s="201">
        <f>IF(U167="nulová",N167,0)</f>
        <v>0</v>
      </c>
      <c r="BJ167" s="11" t="s">
        <v>77</v>
      </c>
      <c r="BK167" s="201">
        <f>ROUND(L167*K167,2)</f>
        <v>1760</v>
      </c>
      <c r="BL167" s="11" t="s">
        <v>86</v>
      </c>
      <c r="BM167" s="11" t="s">
        <v>245</v>
      </c>
    </row>
    <row r="168" spans="2:65" s="29" customFormat="1" ht="31.5" customHeight="1">
      <c r="B168" s="30"/>
      <c r="C168" s="192" t="s">
        <v>10</v>
      </c>
      <c r="D168" s="192" t="s">
        <v>149</v>
      </c>
      <c r="E168" s="193" t="s">
        <v>246</v>
      </c>
      <c r="F168" s="194" t="s">
        <v>247</v>
      </c>
      <c r="G168" s="194"/>
      <c r="H168" s="194"/>
      <c r="I168" s="194"/>
      <c r="J168" s="195" t="s">
        <v>173</v>
      </c>
      <c r="K168" s="196">
        <v>13.2</v>
      </c>
      <c r="L168" s="197">
        <v>57.7</v>
      </c>
      <c r="M168" s="197"/>
      <c r="N168" s="197">
        <f>ROUND(L168*K168,2)</f>
        <v>761.64</v>
      </c>
      <c r="O168" s="197"/>
      <c r="P168" s="197"/>
      <c r="Q168" s="197"/>
      <c r="R168" s="32"/>
      <c r="T168" s="198"/>
      <c r="U168" s="41" t="s">
        <v>36</v>
      </c>
      <c r="V168" s="199">
        <v>0.186</v>
      </c>
      <c r="W168" s="199">
        <f>V168*K168</f>
        <v>2.4552</v>
      </c>
      <c r="X168" s="199">
        <v>0.0027199999999999998</v>
      </c>
      <c r="Y168" s="199">
        <f>X168*K168</f>
        <v>0.03590399999999999</v>
      </c>
      <c r="Z168" s="199">
        <v>0</v>
      </c>
      <c r="AA168" s="200">
        <f>Z168*K168</f>
        <v>0</v>
      </c>
      <c r="AR168" s="11" t="s">
        <v>86</v>
      </c>
      <c r="AT168" s="11" t="s">
        <v>149</v>
      </c>
      <c r="AU168" s="11" t="s">
        <v>80</v>
      </c>
      <c r="AY168" s="11" t="s">
        <v>148</v>
      </c>
      <c r="BE168" s="201">
        <f>IF(U168="základní",N168,0)</f>
        <v>761.64</v>
      </c>
      <c r="BF168" s="201">
        <f>IF(U168="snížená",N168,0)</f>
        <v>0</v>
      </c>
      <c r="BG168" s="201">
        <f>IF(U168="zákl. přenesená",N168,0)</f>
        <v>0</v>
      </c>
      <c r="BH168" s="201">
        <f>IF(U168="sníž. přenesená",N168,0)</f>
        <v>0</v>
      </c>
      <c r="BI168" s="201">
        <f>IF(U168="nulová",N168,0)</f>
        <v>0</v>
      </c>
      <c r="BJ168" s="11" t="s">
        <v>77</v>
      </c>
      <c r="BK168" s="201">
        <f>ROUND(L168*K168,2)</f>
        <v>761.64</v>
      </c>
      <c r="BL168" s="11" t="s">
        <v>86</v>
      </c>
      <c r="BM168" s="11" t="s">
        <v>248</v>
      </c>
    </row>
    <row r="169" spans="2:51" s="202" customFormat="1" ht="22.5" customHeight="1">
      <c r="B169" s="203"/>
      <c r="C169" s="204"/>
      <c r="D169" s="204"/>
      <c r="E169" s="205"/>
      <c r="F169" s="206" t="s">
        <v>180</v>
      </c>
      <c r="G169" s="206"/>
      <c r="H169" s="206"/>
      <c r="I169" s="206"/>
      <c r="J169" s="204"/>
      <c r="K169" s="207">
        <v>13.2</v>
      </c>
      <c r="L169" s="204"/>
      <c r="M169" s="204"/>
      <c r="N169" s="204"/>
      <c r="O169" s="204"/>
      <c r="P169" s="204"/>
      <c r="Q169" s="204"/>
      <c r="R169" s="208"/>
      <c r="T169" s="209"/>
      <c r="U169" s="204"/>
      <c r="V169" s="204"/>
      <c r="W169" s="204"/>
      <c r="X169" s="204"/>
      <c r="Y169" s="204"/>
      <c r="Z169" s="204"/>
      <c r="AA169" s="210"/>
      <c r="AT169" s="211" t="s">
        <v>155</v>
      </c>
      <c r="AU169" s="211" t="s">
        <v>80</v>
      </c>
      <c r="AV169" s="202" t="s">
        <v>80</v>
      </c>
      <c r="AW169" s="202" t="s">
        <v>29</v>
      </c>
      <c r="AX169" s="202" t="s">
        <v>77</v>
      </c>
      <c r="AY169" s="211" t="s">
        <v>148</v>
      </c>
    </row>
    <row r="170" spans="2:65" s="29" customFormat="1" ht="31.5" customHeight="1">
      <c r="B170" s="30"/>
      <c r="C170" s="192" t="s">
        <v>249</v>
      </c>
      <c r="D170" s="192" t="s">
        <v>149</v>
      </c>
      <c r="E170" s="193" t="s">
        <v>250</v>
      </c>
      <c r="F170" s="194" t="s">
        <v>251</v>
      </c>
      <c r="G170" s="194"/>
      <c r="H170" s="194"/>
      <c r="I170" s="194"/>
      <c r="J170" s="195" t="s">
        <v>173</v>
      </c>
      <c r="K170" s="196">
        <v>13.2</v>
      </c>
      <c r="L170" s="197">
        <v>15.1</v>
      </c>
      <c r="M170" s="197"/>
      <c r="N170" s="197">
        <f>ROUND(L170*K170,2)</f>
        <v>199.32</v>
      </c>
      <c r="O170" s="197"/>
      <c r="P170" s="197"/>
      <c r="Q170" s="197"/>
      <c r="R170" s="32"/>
      <c r="T170" s="198"/>
      <c r="U170" s="41" t="s">
        <v>36</v>
      </c>
      <c r="V170" s="199">
        <v>0.058</v>
      </c>
      <c r="W170" s="199">
        <f>V170*K170</f>
        <v>0.7656</v>
      </c>
      <c r="X170" s="199">
        <v>0</v>
      </c>
      <c r="Y170" s="199">
        <f>X170*K170</f>
        <v>0</v>
      </c>
      <c r="Z170" s="199">
        <v>0</v>
      </c>
      <c r="AA170" s="200">
        <f>Z170*K170</f>
        <v>0</v>
      </c>
      <c r="AR170" s="11" t="s">
        <v>86</v>
      </c>
      <c r="AT170" s="11" t="s">
        <v>149</v>
      </c>
      <c r="AU170" s="11" t="s">
        <v>80</v>
      </c>
      <c r="AY170" s="11" t="s">
        <v>148</v>
      </c>
      <c r="BE170" s="201">
        <f>IF(U170="základní",N170,0)</f>
        <v>199.32</v>
      </c>
      <c r="BF170" s="201">
        <f>IF(U170="snížená",N170,0)</f>
        <v>0</v>
      </c>
      <c r="BG170" s="201">
        <f>IF(U170="zákl. přenesená",N170,0)</f>
        <v>0</v>
      </c>
      <c r="BH170" s="201">
        <f>IF(U170="sníž. přenesená",N170,0)</f>
        <v>0</v>
      </c>
      <c r="BI170" s="201">
        <f>IF(U170="nulová",N170,0)</f>
        <v>0</v>
      </c>
      <c r="BJ170" s="11" t="s">
        <v>77</v>
      </c>
      <c r="BK170" s="201">
        <f>ROUND(L170*K170,2)</f>
        <v>199.32</v>
      </c>
      <c r="BL170" s="11" t="s">
        <v>86</v>
      </c>
      <c r="BM170" s="11" t="s">
        <v>252</v>
      </c>
    </row>
    <row r="171" spans="2:65" s="29" customFormat="1" ht="31.5" customHeight="1">
      <c r="B171" s="30"/>
      <c r="C171" s="192" t="s">
        <v>253</v>
      </c>
      <c r="D171" s="192" t="s">
        <v>149</v>
      </c>
      <c r="E171" s="193" t="s">
        <v>254</v>
      </c>
      <c r="F171" s="194" t="s">
        <v>255</v>
      </c>
      <c r="G171" s="194"/>
      <c r="H171" s="194"/>
      <c r="I171" s="194"/>
      <c r="J171" s="195" t="s">
        <v>152</v>
      </c>
      <c r="K171" s="196">
        <v>615.701</v>
      </c>
      <c r="L171" s="197">
        <v>93.2</v>
      </c>
      <c r="M171" s="197"/>
      <c r="N171" s="197">
        <f>ROUND(L171*K171,2)</f>
        <v>57383.33</v>
      </c>
      <c r="O171" s="197"/>
      <c r="P171" s="197"/>
      <c r="Q171" s="197"/>
      <c r="R171" s="32"/>
      <c r="T171" s="198"/>
      <c r="U171" s="41" t="s">
        <v>36</v>
      </c>
      <c r="V171" s="199">
        <v>0.23600000000000002</v>
      </c>
      <c r="W171" s="199">
        <f>V171*K171</f>
        <v>145.30543600000001</v>
      </c>
      <c r="X171" s="199">
        <v>0.0008399999999999999</v>
      </c>
      <c r="Y171" s="199">
        <f>X171*K171</f>
        <v>0.51718884</v>
      </c>
      <c r="Z171" s="199">
        <v>0</v>
      </c>
      <c r="AA171" s="200">
        <f>Z171*K171</f>
        <v>0</v>
      </c>
      <c r="AR171" s="11" t="s">
        <v>86</v>
      </c>
      <c r="AT171" s="11" t="s">
        <v>149</v>
      </c>
      <c r="AU171" s="11" t="s">
        <v>80</v>
      </c>
      <c r="AY171" s="11" t="s">
        <v>148</v>
      </c>
      <c r="BE171" s="201">
        <f>IF(U171="základní",N171,0)</f>
        <v>57383.33</v>
      </c>
      <c r="BF171" s="201">
        <f>IF(U171="snížená",N171,0)</f>
        <v>0</v>
      </c>
      <c r="BG171" s="201">
        <f>IF(U171="zákl. přenesená",N171,0)</f>
        <v>0</v>
      </c>
      <c r="BH171" s="201">
        <f>IF(U171="sníž. přenesená",N171,0)</f>
        <v>0</v>
      </c>
      <c r="BI171" s="201">
        <f>IF(U171="nulová",N171,0)</f>
        <v>0</v>
      </c>
      <c r="BJ171" s="11" t="s">
        <v>77</v>
      </c>
      <c r="BK171" s="201">
        <f>ROUND(L171*K171,2)</f>
        <v>57383.33</v>
      </c>
      <c r="BL171" s="11" t="s">
        <v>86</v>
      </c>
      <c r="BM171" s="11" t="s">
        <v>256</v>
      </c>
    </row>
    <row r="172" spans="2:51" s="202" customFormat="1" ht="22.5" customHeight="1">
      <c r="B172" s="203"/>
      <c r="C172" s="204"/>
      <c r="D172" s="204"/>
      <c r="E172" s="205"/>
      <c r="F172" s="206" t="s">
        <v>257</v>
      </c>
      <c r="G172" s="206"/>
      <c r="H172" s="206"/>
      <c r="I172" s="206"/>
      <c r="J172" s="204"/>
      <c r="K172" s="207">
        <v>615.701</v>
      </c>
      <c r="L172" s="204"/>
      <c r="M172" s="204"/>
      <c r="N172" s="204"/>
      <c r="O172" s="204"/>
      <c r="P172" s="204"/>
      <c r="Q172" s="204"/>
      <c r="R172" s="208"/>
      <c r="T172" s="209"/>
      <c r="U172" s="204"/>
      <c r="V172" s="204"/>
      <c r="W172" s="204"/>
      <c r="X172" s="204"/>
      <c r="Y172" s="204"/>
      <c r="Z172" s="204"/>
      <c r="AA172" s="210"/>
      <c r="AT172" s="211" t="s">
        <v>155</v>
      </c>
      <c r="AU172" s="211" t="s">
        <v>80</v>
      </c>
      <c r="AV172" s="202" t="s">
        <v>80</v>
      </c>
      <c r="AW172" s="202" t="s">
        <v>29</v>
      </c>
      <c r="AX172" s="202" t="s">
        <v>77</v>
      </c>
      <c r="AY172" s="211" t="s">
        <v>148</v>
      </c>
    </row>
    <row r="173" spans="2:65" s="29" customFormat="1" ht="31.5" customHeight="1">
      <c r="B173" s="30"/>
      <c r="C173" s="192" t="s">
        <v>258</v>
      </c>
      <c r="D173" s="192" t="s">
        <v>149</v>
      </c>
      <c r="E173" s="193" t="s">
        <v>259</v>
      </c>
      <c r="F173" s="194" t="s">
        <v>260</v>
      </c>
      <c r="G173" s="194"/>
      <c r="H173" s="194"/>
      <c r="I173" s="194"/>
      <c r="J173" s="195" t="s">
        <v>152</v>
      </c>
      <c r="K173" s="196">
        <v>615.701</v>
      </c>
      <c r="L173" s="197">
        <v>16.8</v>
      </c>
      <c r="M173" s="197"/>
      <c r="N173" s="197">
        <f>ROUND(L173*K173,2)</f>
        <v>10343.78</v>
      </c>
      <c r="O173" s="197"/>
      <c r="P173" s="197"/>
      <c r="Q173" s="197"/>
      <c r="R173" s="32"/>
      <c r="T173" s="198"/>
      <c r="U173" s="41" t="s">
        <v>36</v>
      </c>
      <c r="V173" s="199">
        <v>0.07</v>
      </c>
      <c r="W173" s="199">
        <f>V173*K173</f>
        <v>43.099070000000005</v>
      </c>
      <c r="X173" s="199">
        <v>0</v>
      </c>
      <c r="Y173" s="199">
        <f>X173*K173</f>
        <v>0</v>
      </c>
      <c r="Z173" s="199">
        <v>0</v>
      </c>
      <c r="AA173" s="200">
        <f>Z173*K173</f>
        <v>0</v>
      </c>
      <c r="AR173" s="11" t="s">
        <v>86</v>
      </c>
      <c r="AT173" s="11" t="s">
        <v>149</v>
      </c>
      <c r="AU173" s="11" t="s">
        <v>80</v>
      </c>
      <c r="AY173" s="11" t="s">
        <v>148</v>
      </c>
      <c r="BE173" s="201">
        <f>IF(U173="základní",N173,0)</f>
        <v>10343.78</v>
      </c>
      <c r="BF173" s="201">
        <f>IF(U173="snížená",N173,0)</f>
        <v>0</v>
      </c>
      <c r="BG173" s="201">
        <f>IF(U173="zákl. přenesená",N173,0)</f>
        <v>0</v>
      </c>
      <c r="BH173" s="201">
        <f>IF(U173="sníž. přenesená",N173,0)</f>
        <v>0</v>
      </c>
      <c r="BI173" s="201">
        <f>IF(U173="nulová",N173,0)</f>
        <v>0</v>
      </c>
      <c r="BJ173" s="11" t="s">
        <v>77</v>
      </c>
      <c r="BK173" s="201">
        <f>ROUND(L173*K173,2)</f>
        <v>10343.78</v>
      </c>
      <c r="BL173" s="11" t="s">
        <v>86</v>
      </c>
      <c r="BM173" s="11" t="s">
        <v>261</v>
      </c>
    </row>
    <row r="174" spans="2:65" s="29" customFormat="1" ht="31.5" customHeight="1">
      <c r="B174" s="30"/>
      <c r="C174" s="192" t="s">
        <v>262</v>
      </c>
      <c r="D174" s="192" t="s">
        <v>149</v>
      </c>
      <c r="E174" s="193" t="s">
        <v>263</v>
      </c>
      <c r="F174" s="194" t="s">
        <v>264</v>
      </c>
      <c r="G174" s="194"/>
      <c r="H174" s="194"/>
      <c r="I174" s="194"/>
      <c r="J174" s="195" t="s">
        <v>173</v>
      </c>
      <c r="K174" s="196">
        <v>498.123</v>
      </c>
      <c r="L174" s="197">
        <v>73.8</v>
      </c>
      <c r="M174" s="197"/>
      <c r="N174" s="197">
        <f>ROUND(L174*K174,2)</f>
        <v>36761.48</v>
      </c>
      <c r="O174" s="197"/>
      <c r="P174" s="197"/>
      <c r="Q174" s="197"/>
      <c r="R174" s="32"/>
      <c r="T174" s="198"/>
      <c r="U174" s="41" t="s">
        <v>36</v>
      </c>
      <c r="V174" s="199">
        <v>0.34500000000000003</v>
      </c>
      <c r="W174" s="199">
        <f>V174*K174</f>
        <v>171.852435</v>
      </c>
      <c r="X174" s="199">
        <v>0</v>
      </c>
      <c r="Y174" s="199">
        <f>X174*K174</f>
        <v>0</v>
      </c>
      <c r="Z174" s="199">
        <v>0</v>
      </c>
      <c r="AA174" s="200">
        <f>Z174*K174</f>
        <v>0</v>
      </c>
      <c r="AR174" s="11" t="s">
        <v>86</v>
      </c>
      <c r="AT174" s="11" t="s">
        <v>149</v>
      </c>
      <c r="AU174" s="11" t="s">
        <v>80</v>
      </c>
      <c r="AY174" s="11" t="s">
        <v>148</v>
      </c>
      <c r="BE174" s="201">
        <f>IF(U174="základní",N174,0)</f>
        <v>36761.48</v>
      </c>
      <c r="BF174" s="201">
        <f>IF(U174="snížená",N174,0)</f>
        <v>0</v>
      </c>
      <c r="BG174" s="201">
        <f>IF(U174="zákl. přenesená",N174,0)</f>
        <v>0</v>
      </c>
      <c r="BH174" s="201">
        <f>IF(U174="sníž. přenesená",N174,0)</f>
        <v>0</v>
      </c>
      <c r="BI174" s="201">
        <f>IF(U174="nulová",N174,0)</f>
        <v>0</v>
      </c>
      <c r="BJ174" s="11" t="s">
        <v>77</v>
      </c>
      <c r="BK174" s="201">
        <f>ROUND(L174*K174,2)</f>
        <v>36761.48</v>
      </c>
      <c r="BL174" s="11" t="s">
        <v>86</v>
      </c>
      <c r="BM174" s="11" t="s">
        <v>265</v>
      </c>
    </row>
    <row r="175" spans="2:51" s="202" customFormat="1" ht="22.5" customHeight="1">
      <c r="B175" s="203"/>
      <c r="C175" s="204"/>
      <c r="D175" s="204"/>
      <c r="E175" s="205"/>
      <c r="F175" s="206" t="s">
        <v>266</v>
      </c>
      <c r="G175" s="206"/>
      <c r="H175" s="206"/>
      <c r="I175" s="206"/>
      <c r="J175" s="204"/>
      <c r="K175" s="207">
        <v>498.123</v>
      </c>
      <c r="L175" s="204"/>
      <c r="M175" s="204"/>
      <c r="N175" s="204"/>
      <c r="O175" s="204"/>
      <c r="P175" s="204"/>
      <c r="Q175" s="204"/>
      <c r="R175" s="208"/>
      <c r="T175" s="209"/>
      <c r="U175" s="204"/>
      <c r="V175" s="204"/>
      <c r="W175" s="204"/>
      <c r="X175" s="204"/>
      <c r="Y175" s="204"/>
      <c r="Z175" s="204"/>
      <c r="AA175" s="210"/>
      <c r="AT175" s="211" t="s">
        <v>155</v>
      </c>
      <c r="AU175" s="211" t="s">
        <v>80</v>
      </c>
      <c r="AV175" s="202" t="s">
        <v>80</v>
      </c>
      <c r="AW175" s="202" t="s">
        <v>29</v>
      </c>
      <c r="AX175" s="202" t="s">
        <v>77</v>
      </c>
      <c r="AY175" s="211" t="s">
        <v>148</v>
      </c>
    </row>
    <row r="176" spans="2:65" s="29" customFormat="1" ht="31.5" customHeight="1">
      <c r="B176" s="30"/>
      <c r="C176" s="192" t="s">
        <v>267</v>
      </c>
      <c r="D176" s="192" t="s">
        <v>149</v>
      </c>
      <c r="E176" s="193" t="s">
        <v>268</v>
      </c>
      <c r="F176" s="194" t="s">
        <v>269</v>
      </c>
      <c r="G176" s="194"/>
      <c r="H176" s="194"/>
      <c r="I176" s="194"/>
      <c r="J176" s="195" t="s">
        <v>173</v>
      </c>
      <c r="K176" s="196">
        <v>55.347</v>
      </c>
      <c r="L176" s="197">
        <v>104</v>
      </c>
      <c r="M176" s="197"/>
      <c r="N176" s="197">
        <f>ROUND(L176*K176,2)</f>
        <v>5756.09</v>
      </c>
      <c r="O176" s="197"/>
      <c r="P176" s="197"/>
      <c r="Q176" s="197"/>
      <c r="R176" s="32"/>
      <c r="T176" s="198"/>
      <c r="U176" s="41" t="s">
        <v>36</v>
      </c>
      <c r="V176" s="199">
        <v>0.48400000000000004</v>
      </c>
      <c r="W176" s="199">
        <f>V176*K176</f>
        <v>26.787948000000004</v>
      </c>
      <c r="X176" s="199">
        <v>0</v>
      </c>
      <c r="Y176" s="199">
        <f>X176*K176</f>
        <v>0</v>
      </c>
      <c r="Z176" s="199">
        <v>0</v>
      </c>
      <c r="AA176" s="200">
        <f>Z176*K176</f>
        <v>0</v>
      </c>
      <c r="AR176" s="11" t="s">
        <v>86</v>
      </c>
      <c r="AT176" s="11" t="s">
        <v>149</v>
      </c>
      <c r="AU176" s="11" t="s">
        <v>80</v>
      </c>
      <c r="AY176" s="11" t="s">
        <v>148</v>
      </c>
      <c r="BE176" s="201">
        <f>IF(U176="základní",N176,0)</f>
        <v>5756.09</v>
      </c>
      <c r="BF176" s="201">
        <f>IF(U176="snížená",N176,0)</f>
        <v>0</v>
      </c>
      <c r="BG176" s="201">
        <f>IF(U176="zákl. přenesená",N176,0)</f>
        <v>0</v>
      </c>
      <c r="BH176" s="201">
        <f>IF(U176="sníž. přenesená",N176,0)</f>
        <v>0</v>
      </c>
      <c r="BI176" s="201">
        <f>IF(U176="nulová",N176,0)</f>
        <v>0</v>
      </c>
      <c r="BJ176" s="11" t="s">
        <v>77</v>
      </c>
      <c r="BK176" s="201">
        <f>ROUND(L176*K176,2)</f>
        <v>5756.09</v>
      </c>
      <c r="BL176" s="11" t="s">
        <v>86</v>
      </c>
      <c r="BM176" s="11" t="s">
        <v>270</v>
      </c>
    </row>
    <row r="177" spans="2:51" s="202" customFormat="1" ht="22.5" customHeight="1">
      <c r="B177" s="203"/>
      <c r="C177" s="204"/>
      <c r="D177" s="204"/>
      <c r="E177" s="205"/>
      <c r="F177" s="206" t="s">
        <v>271</v>
      </c>
      <c r="G177" s="206"/>
      <c r="H177" s="206"/>
      <c r="I177" s="206"/>
      <c r="J177" s="204"/>
      <c r="K177" s="207">
        <v>55.347</v>
      </c>
      <c r="L177" s="204"/>
      <c r="M177" s="204"/>
      <c r="N177" s="204"/>
      <c r="O177" s="204"/>
      <c r="P177" s="204"/>
      <c r="Q177" s="204"/>
      <c r="R177" s="208"/>
      <c r="T177" s="209"/>
      <c r="U177" s="204"/>
      <c r="V177" s="204"/>
      <c r="W177" s="204"/>
      <c r="X177" s="204"/>
      <c r="Y177" s="204"/>
      <c r="Z177" s="204"/>
      <c r="AA177" s="210"/>
      <c r="AT177" s="211" t="s">
        <v>155</v>
      </c>
      <c r="AU177" s="211" t="s">
        <v>80</v>
      </c>
      <c r="AV177" s="202" t="s">
        <v>80</v>
      </c>
      <c r="AW177" s="202" t="s">
        <v>29</v>
      </c>
      <c r="AX177" s="202" t="s">
        <v>77</v>
      </c>
      <c r="AY177" s="211" t="s">
        <v>148</v>
      </c>
    </row>
    <row r="178" spans="2:65" s="29" customFormat="1" ht="31.5" customHeight="1">
      <c r="B178" s="30"/>
      <c r="C178" s="192" t="s">
        <v>272</v>
      </c>
      <c r="D178" s="192" t="s">
        <v>149</v>
      </c>
      <c r="E178" s="193" t="s">
        <v>273</v>
      </c>
      <c r="F178" s="194" t="s">
        <v>274</v>
      </c>
      <c r="G178" s="194"/>
      <c r="H178" s="194"/>
      <c r="I178" s="194"/>
      <c r="J178" s="195" t="s">
        <v>173</v>
      </c>
      <c r="K178" s="196">
        <v>160.566</v>
      </c>
      <c r="L178" s="197">
        <v>63.8</v>
      </c>
      <c r="M178" s="197"/>
      <c r="N178" s="197">
        <f>ROUND(L178*K178,2)</f>
        <v>10244.11</v>
      </c>
      <c r="O178" s="197"/>
      <c r="P178" s="197"/>
      <c r="Q178" s="197"/>
      <c r="R178" s="32"/>
      <c r="T178" s="198"/>
      <c r="U178" s="41" t="s">
        <v>36</v>
      </c>
      <c r="V178" s="199">
        <v>0.011000000000000001</v>
      </c>
      <c r="W178" s="199">
        <f>V178*K178</f>
        <v>1.7662260000000003</v>
      </c>
      <c r="X178" s="199">
        <v>0</v>
      </c>
      <c r="Y178" s="199">
        <f>X178*K178</f>
        <v>0</v>
      </c>
      <c r="Z178" s="199">
        <v>0</v>
      </c>
      <c r="AA178" s="200">
        <f>Z178*K178</f>
        <v>0</v>
      </c>
      <c r="AR178" s="11" t="s">
        <v>86</v>
      </c>
      <c r="AT178" s="11" t="s">
        <v>149</v>
      </c>
      <c r="AU178" s="11" t="s">
        <v>80</v>
      </c>
      <c r="AY178" s="11" t="s">
        <v>148</v>
      </c>
      <c r="BE178" s="201">
        <f>IF(U178="základní",N178,0)</f>
        <v>10244.11</v>
      </c>
      <c r="BF178" s="201">
        <f>IF(U178="snížená",N178,0)</f>
        <v>0</v>
      </c>
      <c r="BG178" s="201">
        <f>IF(U178="zákl. přenesená",N178,0)</f>
        <v>0</v>
      </c>
      <c r="BH178" s="201">
        <f>IF(U178="sníž. přenesená",N178,0)</f>
        <v>0</v>
      </c>
      <c r="BI178" s="201">
        <f>IF(U178="nulová",N178,0)</f>
        <v>0</v>
      </c>
      <c r="BJ178" s="11" t="s">
        <v>77</v>
      </c>
      <c r="BK178" s="201">
        <f>ROUND(L178*K178,2)</f>
        <v>10244.11</v>
      </c>
      <c r="BL178" s="11" t="s">
        <v>86</v>
      </c>
      <c r="BM178" s="11" t="s">
        <v>275</v>
      </c>
    </row>
    <row r="179" spans="2:51" s="202" customFormat="1" ht="22.5" customHeight="1">
      <c r="B179" s="203"/>
      <c r="C179" s="204"/>
      <c r="D179" s="204"/>
      <c r="E179" s="205"/>
      <c r="F179" s="206" t="s">
        <v>276</v>
      </c>
      <c r="G179" s="206"/>
      <c r="H179" s="206"/>
      <c r="I179" s="206"/>
      <c r="J179" s="204"/>
      <c r="K179" s="207">
        <v>160.566</v>
      </c>
      <c r="L179" s="204"/>
      <c r="M179" s="204"/>
      <c r="N179" s="204"/>
      <c r="O179" s="204"/>
      <c r="P179" s="204"/>
      <c r="Q179" s="204"/>
      <c r="R179" s="208"/>
      <c r="T179" s="209"/>
      <c r="U179" s="204"/>
      <c r="V179" s="204"/>
      <c r="W179" s="204"/>
      <c r="X179" s="204"/>
      <c r="Y179" s="204"/>
      <c r="Z179" s="204"/>
      <c r="AA179" s="210"/>
      <c r="AT179" s="211" t="s">
        <v>155</v>
      </c>
      <c r="AU179" s="211" t="s">
        <v>80</v>
      </c>
      <c r="AV179" s="202" t="s">
        <v>80</v>
      </c>
      <c r="AW179" s="202" t="s">
        <v>29</v>
      </c>
      <c r="AX179" s="202" t="s">
        <v>77</v>
      </c>
      <c r="AY179" s="211" t="s">
        <v>148</v>
      </c>
    </row>
    <row r="180" spans="2:65" s="29" customFormat="1" ht="31.5" customHeight="1">
      <c r="B180" s="30"/>
      <c r="C180" s="192" t="s">
        <v>277</v>
      </c>
      <c r="D180" s="192" t="s">
        <v>149</v>
      </c>
      <c r="E180" s="193" t="s">
        <v>278</v>
      </c>
      <c r="F180" s="194" t="s">
        <v>279</v>
      </c>
      <c r="G180" s="194"/>
      <c r="H180" s="194"/>
      <c r="I180" s="194"/>
      <c r="J180" s="195" t="s">
        <v>173</v>
      </c>
      <c r="K180" s="196">
        <v>55.347</v>
      </c>
      <c r="L180" s="197">
        <v>80.5</v>
      </c>
      <c r="M180" s="197"/>
      <c r="N180" s="197">
        <f>ROUND(L180*K180,2)</f>
        <v>4455.43</v>
      </c>
      <c r="O180" s="197"/>
      <c r="P180" s="197"/>
      <c r="Q180" s="197"/>
      <c r="R180" s="32"/>
      <c r="T180" s="198"/>
      <c r="U180" s="41" t="s">
        <v>36</v>
      </c>
      <c r="V180" s="199">
        <v>0.055</v>
      </c>
      <c r="W180" s="199">
        <f>V180*K180</f>
        <v>3.044085</v>
      </c>
      <c r="X180" s="199">
        <v>0</v>
      </c>
      <c r="Y180" s="199">
        <f>X180*K180</f>
        <v>0</v>
      </c>
      <c r="Z180" s="199">
        <v>0</v>
      </c>
      <c r="AA180" s="200">
        <f>Z180*K180</f>
        <v>0</v>
      </c>
      <c r="AR180" s="11" t="s">
        <v>86</v>
      </c>
      <c r="AT180" s="11" t="s">
        <v>149</v>
      </c>
      <c r="AU180" s="11" t="s">
        <v>80</v>
      </c>
      <c r="AY180" s="11" t="s">
        <v>148</v>
      </c>
      <c r="BE180" s="201">
        <f>IF(U180="základní",N180,0)</f>
        <v>4455.43</v>
      </c>
      <c r="BF180" s="201">
        <f>IF(U180="snížená",N180,0)</f>
        <v>0</v>
      </c>
      <c r="BG180" s="201">
        <f>IF(U180="zákl. přenesená",N180,0)</f>
        <v>0</v>
      </c>
      <c r="BH180" s="201">
        <f>IF(U180="sníž. přenesená",N180,0)</f>
        <v>0</v>
      </c>
      <c r="BI180" s="201">
        <f>IF(U180="nulová",N180,0)</f>
        <v>0</v>
      </c>
      <c r="BJ180" s="11" t="s">
        <v>77</v>
      </c>
      <c r="BK180" s="201">
        <f>ROUND(L180*K180,2)</f>
        <v>4455.43</v>
      </c>
      <c r="BL180" s="11" t="s">
        <v>86</v>
      </c>
      <c r="BM180" s="11" t="s">
        <v>280</v>
      </c>
    </row>
    <row r="181" spans="2:65" s="29" customFormat="1" ht="31.5" customHeight="1">
      <c r="B181" s="30"/>
      <c r="C181" s="192" t="s">
        <v>281</v>
      </c>
      <c r="D181" s="192" t="s">
        <v>149</v>
      </c>
      <c r="E181" s="193" t="s">
        <v>282</v>
      </c>
      <c r="F181" s="194" t="s">
        <v>283</v>
      </c>
      <c r="G181" s="194"/>
      <c r="H181" s="194"/>
      <c r="I181" s="194"/>
      <c r="J181" s="195" t="s">
        <v>173</v>
      </c>
      <c r="K181" s="196">
        <v>337.557</v>
      </c>
      <c r="L181" s="197">
        <v>79.5</v>
      </c>
      <c r="M181" s="197"/>
      <c r="N181" s="197">
        <f>ROUND(L181*K181,2)</f>
        <v>26835.78</v>
      </c>
      <c r="O181" s="197"/>
      <c r="P181" s="197"/>
      <c r="Q181" s="197"/>
      <c r="R181" s="32"/>
      <c r="T181" s="198"/>
      <c r="U181" s="41" t="s">
        <v>36</v>
      </c>
      <c r="V181" s="199">
        <v>0.29900000000000004</v>
      </c>
      <c r="W181" s="199">
        <f>V181*K181</f>
        <v>100.92954300000002</v>
      </c>
      <c r="X181" s="199">
        <v>0</v>
      </c>
      <c r="Y181" s="199">
        <f>X181*K181</f>
        <v>0</v>
      </c>
      <c r="Z181" s="199">
        <v>0</v>
      </c>
      <c r="AA181" s="200">
        <f>Z181*K181</f>
        <v>0</v>
      </c>
      <c r="AR181" s="11" t="s">
        <v>86</v>
      </c>
      <c r="AT181" s="11" t="s">
        <v>149</v>
      </c>
      <c r="AU181" s="11" t="s">
        <v>80</v>
      </c>
      <c r="AY181" s="11" t="s">
        <v>148</v>
      </c>
      <c r="BE181" s="201">
        <f>IF(U181="základní",N181,0)</f>
        <v>26835.78</v>
      </c>
      <c r="BF181" s="201">
        <f>IF(U181="snížená",N181,0)</f>
        <v>0</v>
      </c>
      <c r="BG181" s="201">
        <f>IF(U181="zákl. přenesená",N181,0)</f>
        <v>0</v>
      </c>
      <c r="BH181" s="201">
        <f>IF(U181="sníž. přenesená",N181,0)</f>
        <v>0</v>
      </c>
      <c r="BI181" s="201">
        <f>IF(U181="nulová",N181,0)</f>
        <v>0</v>
      </c>
      <c r="BJ181" s="11" t="s">
        <v>77</v>
      </c>
      <c r="BK181" s="201">
        <f>ROUND(L181*K181,2)</f>
        <v>26835.78</v>
      </c>
      <c r="BL181" s="11" t="s">
        <v>86</v>
      </c>
      <c r="BM181" s="11" t="s">
        <v>284</v>
      </c>
    </row>
    <row r="182" spans="2:51" s="202" customFormat="1" ht="22.5" customHeight="1">
      <c r="B182" s="203"/>
      <c r="C182" s="204"/>
      <c r="D182" s="204"/>
      <c r="E182" s="205"/>
      <c r="F182" s="206" t="s">
        <v>285</v>
      </c>
      <c r="G182" s="206"/>
      <c r="H182" s="206"/>
      <c r="I182" s="206"/>
      <c r="J182" s="204"/>
      <c r="K182" s="207">
        <v>553.47</v>
      </c>
      <c r="L182" s="204"/>
      <c r="M182" s="204"/>
      <c r="N182" s="204"/>
      <c r="O182" s="204"/>
      <c r="P182" s="204"/>
      <c r="Q182" s="204"/>
      <c r="R182" s="208"/>
      <c r="T182" s="209"/>
      <c r="U182" s="204"/>
      <c r="V182" s="204"/>
      <c r="W182" s="204"/>
      <c r="X182" s="204"/>
      <c r="Y182" s="204"/>
      <c r="Z182" s="204"/>
      <c r="AA182" s="210"/>
      <c r="AT182" s="211" t="s">
        <v>155</v>
      </c>
      <c r="AU182" s="211" t="s">
        <v>80</v>
      </c>
      <c r="AV182" s="202" t="s">
        <v>80</v>
      </c>
      <c r="AW182" s="202" t="s">
        <v>29</v>
      </c>
      <c r="AX182" s="202" t="s">
        <v>71</v>
      </c>
      <c r="AY182" s="211" t="s">
        <v>148</v>
      </c>
    </row>
    <row r="183" spans="2:51" s="202" customFormat="1" ht="22.5" customHeight="1">
      <c r="B183" s="203"/>
      <c r="C183" s="204"/>
      <c r="D183" s="204"/>
      <c r="E183" s="205"/>
      <c r="F183" s="212" t="s">
        <v>286</v>
      </c>
      <c r="G183" s="212"/>
      <c r="H183" s="212"/>
      <c r="I183" s="212"/>
      <c r="J183" s="204"/>
      <c r="K183" s="207">
        <v>-212.267</v>
      </c>
      <c r="L183" s="204"/>
      <c r="M183" s="204"/>
      <c r="N183" s="204"/>
      <c r="O183" s="204"/>
      <c r="P183" s="204"/>
      <c r="Q183" s="204"/>
      <c r="R183" s="208"/>
      <c r="T183" s="209"/>
      <c r="U183" s="204"/>
      <c r="V183" s="204"/>
      <c r="W183" s="204"/>
      <c r="X183" s="204"/>
      <c r="Y183" s="204"/>
      <c r="Z183" s="204"/>
      <c r="AA183" s="210"/>
      <c r="AT183" s="211" t="s">
        <v>155</v>
      </c>
      <c r="AU183" s="211" t="s">
        <v>80</v>
      </c>
      <c r="AV183" s="202" t="s">
        <v>80</v>
      </c>
      <c r="AW183" s="202" t="s">
        <v>29</v>
      </c>
      <c r="AX183" s="202" t="s">
        <v>71</v>
      </c>
      <c r="AY183" s="211" t="s">
        <v>148</v>
      </c>
    </row>
    <row r="184" spans="2:51" s="202" customFormat="1" ht="22.5" customHeight="1">
      <c r="B184" s="203"/>
      <c r="C184" s="204"/>
      <c r="D184" s="204"/>
      <c r="E184" s="205"/>
      <c r="F184" s="212" t="s">
        <v>287</v>
      </c>
      <c r="G184" s="212"/>
      <c r="H184" s="212"/>
      <c r="I184" s="212"/>
      <c r="J184" s="204"/>
      <c r="K184" s="207">
        <v>-2.995</v>
      </c>
      <c r="L184" s="204"/>
      <c r="M184" s="204"/>
      <c r="N184" s="204"/>
      <c r="O184" s="204"/>
      <c r="P184" s="204"/>
      <c r="Q184" s="204"/>
      <c r="R184" s="208"/>
      <c r="T184" s="209"/>
      <c r="U184" s="204"/>
      <c r="V184" s="204"/>
      <c r="W184" s="204"/>
      <c r="X184" s="204"/>
      <c r="Y184" s="204"/>
      <c r="Z184" s="204"/>
      <c r="AA184" s="210"/>
      <c r="AT184" s="211" t="s">
        <v>155</v>
      </c>
      <c r="AU184" s="211" t="s">
        <v>80</v>
      </c>
      <c r="AV184" s="202" t="s">
        <v>80</v>
      </c>
      <c r="AW184" s="202" t="s">
        <v>29</v>
      </c>
      <c r="AX184" s="202" t="s">
        <v>71</v>
      </c>
      <c r="AY184" s="211" t="s">
        <v>148</v>
      </c>
    </row>
    <row r="185" spans="2:51" s="202" customFormat="1" ht="22.5" customHeight="1">
      <c r="B185" s="203"/>
      <c r="C185" s="204"/>
      <c r="D185" s="204"/>
      <c r="E185" s="205"/>
      <c r="F185" s="212" t="s">
        <v>288</v>
      </c>
      <c r="G185" s="212"/>
      <c r="H185" s="212"/>
      <c r="I185" s="212"/>
      <c r="J185" s="204"/>
      <c r="K185" s="207">
        <v>-0.30000000000000004</v>
      </c>
      <c r="L185" s="204"/>
      <c r="M185" s="204"/>
      <c r="N185" s="204"/>
      <c r="O185" s="204"/>
      <c r="P185" s="204"/>
      <c r="Q185" s="204"/>
      <c r="R185" s="208"/>
      <c r="T185" s="209"/>
      <c r="U185" s="204"/>
      <c r="V185" s="204"/>
      <c r="W185" s="204"/>
      <c r="X185" s="204"/>
      <c r="Y185" s="204"/>
      <c r="Z185" s="204"/>
      <c r="AA185" s="210"/>
      <c r="AT185" s="211" t="s">
        <v>155</v>
      </c>
      <c r="AU185" s="211" t="s">
        <v>80</v>
      </c>
      <c r="AV185" s="202" t="s">
        <v>80</v>
      </c>
      <c r="AW185" s="202" t="s">
        <v>29</v>
      </c>
      <c r="AX185" s="202" t="s">
        <v>71</v>
      </c>
      <c r="AY185" s="211" t="s">
        <v>148</v>
      </c>
    </row>
    <row r="186" spans="2:51" s="202" customFormat="1" ht="22.5" customHeight="1">
      <c r="B186" s="203"/>
      <c r="C186" s="204"/>
      <c r="D186" s="204"/>
      <c r="E186" s="205"/>
      <c r="F186" s="212" t="s">
        <v>289</v>
      </c>
      <c r="G186" s="212"/>
      <c r="H186" s="212"/>
      <c r="I186" s="212"/>
      <c r="J186" s="204"/>
      <c r="K186" s="207">
        <v>-0.35100000000000003</v>
      </c>
      <c r="L186" s="204"/>
      <c r="M186" s="204"/>
      <c r="N186" s="204"/>
      <c r="O186" s="204"/>
      <c r="P186" s="204"/>
      <c r="Q186" s="204"/>
      <c r="R186" s="208"/>
      <c r="T186" s="209"/>
      <c r="U186" s="204"/>
      <c r="V186" s="204"/>
      <c r="W186" s="204"/>
      <c r="X186" s="204"/>
      <c r="Y186" s="204"/>
      <c r="Z186" s="204"/>
      <c r="AA186" s="210"/>
      <c r="AT186" s="211" t="s">
        <v>155</v>
      </c>
      <c r="AU186" s="211" t="s">
        <v>80</v>
      </c>
      <c r="AV186" s="202" t="s">
        <v>80</v>
      </c>
      <c r="AW186" s="202" t="s">
        <v>29</v>
      </c>
      <c r="AX186" s="202" t="s">
        <v>71</v>
      </c>
      <c r="AY186" s="211" t="s">
        <v>148</v>
      </c>
    </row>
    <row r="187" spans="2:51" s="223" customFormat="1" ht="22.5" customHeight="1">
      <c r="B187" s="224"/>
      <c r="C187" s="225"/>
      <c r="D187" s="225"/>
      <c r="E187" s="226"/>
      <c r="F187" s="227" t="s">
        <v>290</v>
      </c>
      <c r="G187" s="227"/>
      <c r="H187" s="227"/>
      <c r="I187" s="227"/>
      <c r="J187" s="225"/>
      <c r="K187" s="228">
        <v>337.557</v>
      </c>
      <c r="L187" s="225"/>
      <c r="M187" s="225"/>
      <c r="N187" s="225"/>
      <c r="O187" s="225"/>
      <c r="P187" s="225"/>
      <c r="Q187" s="225"/>
      <c r="R187" s="229"/>
      <c r="T187" s="230"/>
      <c r="U187" s="225"/>
      <c r="V187" s="225"/>
      <c r="W187" s="225"/>
      <c r="X187" s="225"/>
      <c r="Y187" s="225"/>
      <c r="Z187" s="225"/>
      <c r="AA187" s="231"/>
      <c r="AT187" s="232" t="s">
        <v>155</v>
      </c>
      <c r="AU187" s="232" t="s">
        <v>80</v>
      </c>
      <c r="AV187" s="223" t="s">
        <v>86</v>
      </c>
      <c r="AW187" s="223" t="s">
        <v>29</v>
      </c>
      <c r="AX187" s="223" t="s">
        <v>77</v>
      </c>
      <c r="AY187" s="232" t="s">
        <v>148</v>
      </c>
    </row>
    <row r="188" spans="2:65" s="29" customFormat="1" ht="31.5" customHeight="1">
      <c r="B188" s="30"/>
      <c r="C188" s="192" t="s">
        <v>291</v>
      </c>
      <c r="D188" s="192" t="s">
        <v>149</v>
      </c>
      <c r="E188" s="193" t="s">
        <v>292</v>
      </c>
      <c r="F188" s="194" t="s">
        <v>293</v>
      </c>
      <c r="G188" s="194"/>
      <c r="H188" s="194"/>
      <c r="I188" s="194"/>
      <c r="J188" s="195" t="s">
        <v>173</v>
      </c>
      <c r="K188" s="196">
        <v>166.421</v>
      </c>
      <c r="L188" s="197">
        <v>335</v>
      </c>
      <c r="M188" s="197"/>
      <c r="N188" s="197">
        <f>ROUND(L188*K188,2)</f>
        <v>55751.04</v>
      </c>
      <c r="O188" s="197"/>
      <c r="P188" s="197"/>
      <c r="Q188" s="197"/>
      <c r="R188" s="32"/>
      <c r="T188" s="198"/>
      <c r="U188" s="41" t="s">
        <v>36</v>
      </c>
      <c r="V188" s="199">
        <v>1.587</v>
      </c>
      <c r="W188" s="199">
        <f>V188*K188</f>
        <v>264.110127</v>
      </c>
      <c r="X188" s="199">
        <v>0</v>
      </c>
      <c r="Y188" s="199">
        <f>X188*K188</f>
        <v>0</v>
      </c>
      <c r="Z188" s="199">
        <v>0</v>
      </c>
      <c r="AA188" s="200">
        <f>Z188*K188</f>
        <v>0</v>
      </c>
      <c r="AR188" s="11" t="s">
        <v>86</v>
      </c>
      <c r="AT188" s="11" t="s">
        <v>149</v>
      </c>
      <c r="AU188" s="11" t="s">
        <v>80</v>
      </c>
      <c r="AY188" s="11" t="s">
        <v>148</v>
      </c>
      <c r="BE188" s="201">
        <f>IF(U188="základní",N188,0)</f>
        <v>55751.04</v>
      </c>
      <c r="BF188" s="201">
        <f>IF(U188="snížená",N188,0)</f>
        <v>0</v>
      </c>
      <c r="BG188" s="201">
        <f>IF(U188="zákl. přenesená",N188,0)</f>
        <v>0</v>
      </c>
      <c r="BH188" s="201">
        <f>IF(U188="sníž. přenesená",N188,0)</f>
        <v>0</v>
      </c>
      <c r="BI188" s="201">
        <f>IF(U188="nulová",N188,0)</f>
        <v>0</v>
      </c>
      <c r="BJ188" s="11" t="s">
        <v>77</v>
      </c>
      <c r="BK188" s="201">
        <f>ROUND(L188*K188,2)</f>
        <v>55751.04</v>
      </c>
      <c r="BL188" s="11" t="s">
        <v>86</v>
      </c>
      <c r="BM188" s="11" t="s">
        <v>294</v>
      </c>
    </row>
    <row r="189" spans="2:51" s="202" customFormat="1" ht="22.5" customHeight="1">
      <c r="B189" s="203"/>
      <c r="C189" s="204"/>
      <c r="D189" s="204"/>
      <c r="E189" s="205"/>
      <c r="F189" s="206" t="s">
        <v>295</v>
      </c>
      <c r="G189" s="206"/>
      <c r="H189" s="206"/>
      <c r="I189" s="206"/>
      <c r="J189" s="204"/>
      <c r="K189" s="207">
        <v>166.421</v>
      </c>
      <c r="L189" s="204"/>
      <c r="M189" s="204"/>
      <c r="N189" s="204"/>
      <c r="O189" s="204"/>
      <c r="P189" s="204"/>
      <c r="Q189" s="204"/>
      <c r="R189" s="208"/>
      <c r="T189" s="209"/>
      <c r="U189" s="204"/>
      <c r="V189" s="204"/>
      <c r="W189" s="204"/>
      <c r="X189" s="204"/>
      <c r="Y189" s="204"/>
      <c r="Z189" s="204"/>
      <c r="AA189" s="210"/>
      <c r="AT189" s="211" t="s">
        <v>155</v>
      </c>
      <c r="AU189" s="211" t="s">
        <v>80</v>
      </c>
      <c r="AV189" s="202" t="s">
        <v>80</v>
      </c>
      <c r="AW189" s="202" t="s">
        <v>29</v>
      </c>
      <c r="AX189" s="202" t="s">
        <v>77</v>
      </c>
      <c r="AY189" s="211" t="s">
        <v>148</v>
      </c>
    </row>
    <row r="190" spans="2:65" s="29" customFormat="1" ht="22.5" customHeight="1">
      <c r="B190" s="30"/>
      <c r="C190" s="233" t="s">
        <v>296</v>
      </c>
      <c r="D190" s="233" t="s">
        <v>297</v>
      </c>
      <c r="E190" s="234" t="s">
        <v>298</v>
      </c>
      <c r="F190" s="235" t="s">
        <v>299</v>
      </c>
      <c r="G190" s="235"/>
      <c r="H190" s="235"/>
      <c r="I190" s="235"/>
      <c r="J190" s="236" t="s">
        <v>300</v>
      </c>
      <c r="K190" s="237">
        <v>349.449</v>
      </c>
      <c r="L190" s="238">
        <v>251</v>
      </c>
      <c r="M190" s="238"/>
      <c r="N190" s="238">
        <f>ROUND(L190*K190,2)</f>
        <v>87711.7</v>
      </c>
      <c r="O190" s="238"/>
      <c r="P190" s="238"/>
      <c r="Q190" s="238"/>
      <c r="R190" s="32"/>
      <c r="T190" s="198"/>
      <c r="U190" s="41" t="s">
        <v>36</v>
      </c>
      <c r="V190" s="199">
        <v>0</v>
      </c>
      <c r="W190" s="199">
        <f>V190*K190</f>
        <v>0</v>
      </c>
      <c r="X190" s="199">
        <v>1</v>
      </c>
      <c r="Y190" s="199">
        <f>X190*K190</f>
        <v>349.449</v>
      </c>
      <c r="Z190" s="199">
        <v>0</v>
      </c>
      <c r="AA190" s="200">
        <f>Z190*K190</f>
        <v>0</v>
      </c>
      <c r="AR190" s="11" t="s">
        <v>182</v>
      </c>
      <c r="AT190" s="11" t="s">
        <v>297</v>
      </c>
      <c r="AU190" s="11" t="s">
        <v>80</v>
      </c>
      <c r="AY190" s="11" t="s">
        <v>148</v>
      </c>
      <c r="BE190" s="201">
        <f>IF(U190="základní",N190,0)</f>
        <v>87711.7</v>
      </c>
      <c r="BF190" s="201">
        <f>IF(U190="snížená",N190,0)</f>
        <v>0</v>
      </c>
      <c r="BG190" s="201">
        <f>IF(U190="zákl. přenesená",N190,0)</f>
        <v>0</v>
      </c>
      <c r="BH190" s="201">
        <f>IF(U190="sníž. přenesená",N190,0)</f>
        <v>0</v>
      </c>
      <c r="BI190" s="201">
        <f>IF(U190="nulová",N190,0)</f>
        <v>0</v>
      </c>
      <c r="BJ190" s="11" t="s">
        <v>77</v>
      </c>
      <c r="BK190" s="201">
        <f>ROUND(L190*K190,2)</f>
        <v>87711.7</v>
      </c>
      <c r="BL190" s="11" t="s">
        <v>86</v>
      </c>
      <c r="BM190" s="11" t="s">
        <v>301</v>
      </c>
    </row>
    <row r="191" spans="2:51" s="202" customFormat="1" ht="22.5" customHeight="1">
      <c r="B191" s="203"/>
      <c r="C191" s="204"/>
      <c r="D191" s="204"/>
      <c r="E191" s="205"/>
      <c r="F191" s="206" t="s">
        <v>302</v>
      </c>
      <c r="G191" s="206"/>
      <c r="H191" s="206"/>
      <c r="I191" s="206"/>
      <c r="J191" s="204"/>
      <c r="K191" s="207">
        <v>349.449</v>
      </c>
      <c r="L191" s="204"/>
      <c r="M191" s="204"/>
      <c r="N191" s="204"/>
      <c r="O191" s="204"/>
      <c r="P191" s="204"/>
      <c r="Q191" s="204"/>
      <c r="R191" s="208"/>
      <c r="T191" s="209"/>
      <c r="U191" s="204"/>
      <c r="V191" s="204"/>
      <c r="W191" s="204"/>
      <c r="X191" s="204"/>
      <c r="Y191" s="204"/>
      <c r="Z191" s="204"/>
      <c r="AA191" s="210"/>
      <c r="AT191" s="211" t="s">
        <v>155</v>
      </c>
      <c r="AU191" s="211" t="s">
        <v>80</v>
      </c>
      <c r="AV191" s="202" t="s">
        <v>80</v>
      </c>
      <c r="AW191" s="202" t="s">
        <v>29</v>
      </c>
      <c r="AX191" s="202" t="s">
        <v>77</v>
      </c>
      <c r="AY191" s="211" t="s">
        <v>148</v>
      </c>
    </row>
    <row r="192" spans="2:65" s="29" customFormat="1" ht="31.5" customHeight="1">
      <c r="B192" s="30"/>
      <c r="C192" s="192" t="s">
        <v>303</v>
      </c>
      <c r="D192" s="192" t="s">
        <v>149</v>
      </c>
      <c r="E192" s="193" t="s">
        <v>304</v>
      </c>
      <c r="F192" s="194" t="s">
        <v>305</v>
      </c>
      <c r="G192" s="194"/>
      <c r="H192" s="194"/>
      <c r="I192" s="194"/>
      <c r="J192" s="195" t="s">
        <v>152</v>
      </c>
      <c r="K192" s="196">
        <v>719.71</v>
      </c>
      <c r="L192" s="197">
        <v>78.5</v>
      </c>
      <c r="M192" s="197"/>
      <c r="N192" s="197">
        <f>ROUND(L192*K192,2)</f>
        <v>56497.24</v>
      </c>
      <c r="O192" s="197"/>
      <c r="P192" s="197"/>
      <c r="Q192" s="197"/>
      <c r="R192" s="32"/>
      <c r="T192" s="198"/>
      <c r="U192" s="41" t="s">
        <v>36</v>
      </c>
      <c r="V192" s="199">
        <v>0.33</v>
      </c>
      <c r="W192" s="199">
        <f>V192*K192</f>
        <v>237.50430000000003</v>
      </c>
      <c r="X192" s="199">
        <v>0</v>
      </c>
      <c r="Y192" s="199">
        <f>X192*K192</f>
        <v>0</v>
      </c>
      <c r="Z192" s="199">
        <v>0</v>
      </c>
      <c r="AA192" s="200">
        <f>Z192*K192</f>
        <v>0</v>
      </c>
      <c r="AR192" s="11" t="s">
        <v>86</v>
      </c>
      <c r="AT192" s="11" t="s">
        <v>149</v>
      </c>
      <c r="AU192" s="11" t="s">
        <v>80</v>
      </c>
      <c r="AY192" s="11" t="s">
        <v>148</v>
      </c>
      <c r="BE192" s="201">
        <f>IF(U192="základní",N192,0)</f>
        <v>56497.24</v>
      </c>
      <c r="BF192" s="201">
        <f>IF(U192="snížená",N192,0)</f>
        <v>0</v>
      </c>
      <c r="BG192" s="201">
        <f>IF(U192="zákl. přenesená",N192,0)</f>
        <v>0</v>
      </c>
      <c r="BH192" s="201">
        <f>IF(U192="sníž. přenesená",N192,0)</f>
        <v>0</v>
      </c>
      <c r="BI192" s="201">
        <f>IF(U192="nulová",N192,0)</f>
        <v>0</v>
      </c>
      <c r="BJ192" s="11" t="s">
        <v>77</v>
      </c>
      <c r="BK192" s="201">
        <f>ROUND(L192*K192,2)</f>
        <v>56497.24</v>
      </c>
      <c r="BL192" s="11" t="s">
        <v>86</v>
      </c>
      <c r="BM192" s="11" t="s">
        <v>306</v>
      </c>
    </row>
    <row r="193" spans="2:51" s="202" customFormat="1" ht="22.5" customHeight="1">
      <c r="B193" s="203"/>
      <c r="C193" s="204"/>
      <c r="D193" s="204"/>
      <c r="E193" s="205"/>
      <c r="F193" s="206" t="s">
        <v>307</v>
      </c>
      <c r="G193" s="206"/>
      <c r="H193" s="206"/>
      <c r="I193" s="206"/>
      <c r="J193" s="204"/>
      <c r="K193" s="207">
        <v>719.71</v>
      </c>
      <c r="L193" s="204"/>
      <c r="M193" s="204"/>
      <c r="N193" s="204"/>
      <c r="O193" s="204"/>
      <c r="P193" s="204"/>
      <c r="Q193" s="204"/>
      <c r="R193" s="208"/>
      <c r="T193" s="209"/>
      <c r="U193" s="204"/>
      <c r="V193" s="204"/>
      <c r="W193" s="204"/>
      <c r="X193" s="204"/>
      <c r="Y193" s="204"/>
      <c r="Z193" s="204"/>
      <c r="AA193" s="210"/>
      <c r="AT193" s="211" t="s">
        <v>155</v>
      </c>
      <c r="AU193" s="211" t="s">
        <v>80</v>
      </c>
      <c r="AV193" s="202" t="s">
        <v>80</v>
      </c>
      <c r="AW193" s="202" t="s">
        <v>29</v>
      </c>
      <c r="AX193" s="202" t="s">
        <v>77</v>
      </c>
      <c r="AY193" s="211" t="s">
        <v>148</v>
      </c>
    </row>
    <row r="194" spans="2:63" s="178" customFormat="1" ht="29.25" customHeight="1">
      <c r="B194" s="179"/>
      <c r="C194" s="180"/>
      <c r="D194" s="190" t="s">
        <v>116</v>
      </c>
      <c r="E194" s="190"/>
      <c r="F194" s="190"/>
      <c r="G194" s="190"/>
      <c r="H194" s="190"/>
      <c r="I194" s="190"/>
      <c r="J194" s="190"/>
      <c r="K194" s="190"/>
      <c r="L194" s="190"/>
      <c r="M194" s="190"/>
      <c r="N194" s="191">
        <f>BK194</f>
        <v>445.65</v>
      </c>
      <c r="O194" s="191"/>
      <c r="P194" s="191"/>
      <c r="Q194" s="191"/>
      <c r="R194" s="183"/>
      <c r="T194" s="184"/>
      <c r="U194" s="180"/>
      <c r="V194" s="180"/>
      <c r="W194" s="185">
        <f>SUM(W195:W198)</f>
        <v>0.3477000000000001</v>
      </c>
      <c r="X194" s="180"/>
      <c r="Y194" s="185">
        <f>SUM(Y195:Y198)</f>
        <v>0.5940000000000001</v>
      </c>
      <c r="Z194" s="180"/>
      <c r="AA194" s="186">
        <f>SUM(AA195:AA198)</f>
        <v>0</v>
      </c>
      <c r="AR194" s="187" t="s">
        <v>77</v>
      </c>
      <c r="AT194" s="188" t="s">
        <v>70</v>
      </c>
      <c r="AU194" s="188" t="s">
        <v>77</v>
      </c>
      <c r="AY194" s="187" t="s">
        <v>148</v>
      </c>
      <c r="BK194" s="189">
        <f>SUM(BK195:BK198)</f>
        <v>445.65</v>
      </c>
    </row>
    <row r="195" spans="2:65" s="29" customFormat="1" ht="31.5" customHeight="1">
      <c r="B195" s="30"/>
      <c r="C195" s="192" t="s">
        <v>308</v>
      </c>
      <c r="D195" s="192" t="s">
        <v>149</v>
      </c>
      <c r="E195" s="193" t="s">
        <v>309</v>
      </c>
      <c r="F195" s="194" t="s">
        <v>310</v>
      </c>
      <c r="G195" s="194"/>
      <c r="H195" s="194"/>
      <c r="I195" s="194"/>
      <c r="J195" s="195" t="s">
        <v>173</v>
      </c>
      <c r="K195" s="196">
        <v>0.30000000000000004</v>
      </c>
      <c r="L195" s="197">
        <v>763</v>
      </c>
      <c r="M195" s="197"/>
      <c r="N195" s="197">
        <f>ROUND(L195*K195,2)</f>
        <v>228.9</v>
      </c>
      <c r="O195" s="197"/>
      <c r="P195" s="197"/>
      <c r="Q195" s="197"/>
      <c r="R195" s="32"/>
      <c r="T195" s="198"/>
      <c r="U195" s="41" t="s">
        <v>36</v>
      </c>
      <c r="V195" s="199">
        <v>0.9850000000000002</v>
      </c>
      <c r="W195" s="199">
        <f>V195*K195</f>
        <v>0.2955000000000001</v>
      </c>
      <c r="X195" s="199">
        <v>1.98</v>
      </c>
      <c r="Y195" s="199">
        <f>X195*K195</f>
        <v>0.5940000000000001</v>
      </c>
      <c r="Z195" s="199">
        <v>0</v>
      </c>
      <c r="AA195" s="200">
        <f>Z195*K195</f>
        <v>0</v>
      </c>
      <c r="AR195" s="11" t="s">
        <v>86</v>
      </c>
      <c r="AT195" s="11" t="s">
        <v>149</v>
      </c>
      <c r="AU195" s="11" t="s">
        <v>80</v>
      </c>
      <c r="AY195" s="11" t="s">
        <v>148</v>
      </c>
      <c r="BE195" s="201">
        <f>IF(U195="základní",N195,0)</f>
        <v>228.9</v>
      </c>
      <c r="BF195" s="201">
        <f>IF(U195="snížená",N195,0)</f>
        <v>0</v>
      </c>
      <c r="BG195" s="201">
        <f>IF(U195="zákl. přenesená",N195,0)</f>
        <v>0</v>
      </c>
      <c r="BH195" s="201">
        <f>IF(U195="sníž. přenesená",N195,0)</f>
        <v>0</v>
      </c>
      <c r="BI195" s="201">
        <f>IF(U195="nulová",N195,0)</f>
        <v>0</v>
      </c>
      <c r="BJ195" s="11" t="s">
        <v>77</v>
      </c>
      <c r="BK195" s="201">
        <f>ROUND(L195*K195,2)</f>
        <v>228.9</v>
      </c>
      <c r="BL195" s="11" t="s">
        <v>86</v>
      </c>
      <c r="BM195" s="11" t="s">
        <v>311</v>
      </c>
    </row>
    <row r="196" spans="2:51" s="202" customFormat="1" ht="22.5" customHeight="1">
      <c r="B196" s="203"/>
      <c r="C196" s="204"/>
      <c r="D196" s="204"/>
      <c r="E196" s="205"/>
      <c r="F196" s="206" t="s">
        <v>312</v>
      </c>
      <c r="G196" s="206"/>
      <c r="H196" s="206"/>
      <c r="I196" s="206"/>
      <c r="J196" s="204"/>
      <c r="K196" s="207">
        <v>0.30000000000000004</v>
      </c>
      <c r="L196" s="204"/>
      <c r="M196" s="204"/>
      <c r="N196" s="204"/>
      <c r="O196" s="204"/>
      <c r="P196" s="204"/>
      <c r="Q196" s="204"/>
      <c r="R196" s="208"/>
      <c r="T196" s="209"/>
      <c r="U196" s="204"/>
      <c r="V196" s="204"/>
      <c r="W196" s="204"/>
      <c r="X196" s="204"/>
      <c r="Y196" s="204"/>
      <c r="Z196" s="204"/>
      <c r="AA196" s="210"/>
      <c r="AT196" s="211" t="s">
        <v>155</v>
      </c>
      <c r="AU196" s="211" t="s">
        <v>80</v>
      </c>
      <c r="AV196" s="202" t="s">
        <v>80</v>
      </c>
      <c r="AW196" s="202" t="s">
        <v>29</v>
      </c>
      <c r="AX196" s="202" t="s">
        <v>77</v>
      </c>
      <c r="AY196" s="211" t="s">
        <v>148</v>
      </c>
    </row>
    <row r="197" spans="2:65" s="29" customFormat="1" ht="31.5" customHeight="1">
      <c r="B197" s="30"/>
      <c r="C197" s="192" t="s">
        <v>313</v>
      </c>
      <c r="D197" s="192" t="s">
        <v>149</v>
      </c>
      <c r="E197" s="193" t="s">
        <v>314</v>
      </c>
      <c r="F197" s="194" t="s">
        <v>315</v>
      </c>
      <c r="G197" s="194"/>
      <c r="H197" s="194"/>
      <c r="I197" s="194"/>
      <c r="J197" s="195" t="s">
        <v>173</v>
      </c>
      <c r="K197" s="196">
        <v>0.07499999999999998</v>
      </c>
      <c r="L197" s="197">
        <v>2890</v>
      </c>
      <c r="M197" s="197"/>
      <c r="N197" s="197">
        <f>ROUND(L197*K197,2)</f>
        <v>216.75</v>
      </c>
      <c r="O197" s="197"/>
      <c r="P197" s="197"/>
      <c r="Q197" s="197"/>
      <c r="R197" s="32"/>
      <c r="T197" s="198"/>
      <c r="U197" s="41" t="s">
        <v>36</v>
      </c>
      <c r="V197" s="199">
        <v>0.6960000000000001</v>
      </c>
      <c r="W197" s="199">
        <f>V197*K197</f>
        <v>0.052199999999999996</v>
      </c>
      <c r="X197" s="199">
        <v>0</v>
      </c>
      <c r="Y197" s="199">
        <f>X197*K197</f>
        <v>0</v>
      </c>
      <c r="Z197" s="199">
        <v>0</v>
      </c>
      <c r="AA197" s="200">
        <f>Z197*K197</f>
        <v>0</v>
      </c>
      <c r="AR197" s="11" t="s">
        <v>86</v>
      </c>
      <c r="AT197" s="11" t="s">
        <v>149</v>
      </c>
      <c r="AU197" s="11" t="s">
        <v>80</v>
      </c>
      <c r="AY197" s="11" t="s">
        <v>148</v>
      </c>
      <c r="BE197" s="201">
        <f>IF(U197="základní",N197,0)</f>
        <v>216.75</v>
      </c>
      <c r="BF197" s="201">
        <f>IF(U197="snížená",N197,0)</f>
        <v>0</v>
      </c>
      <c r="BG197" s="201">
        <f>IF(U197="zákl. přenesená",N197,0)</f>
        <v>0</v>
      </c>
      <c r="BH197" s="201">
        <f>IF(U197="sníž. přenesená",N197,0)</f>
        <v>0</v>
      </c>
      <c r="BI197" s="201">
        <f>IF(U197="nulová",N197,0)</f>
        <v>0</v>
      </c>
      <c r="BJ197" s="11" t="s">
        <v>77</v>
      </c>
      <c r="BK197" s="201">
        <f>ROUND(L197*K197,2)</f>
        <v>216.75</v>
      </c>
      <c r="BL197" s="11" t="s">
        <v>86</v>
      </c>
      <c r="BM197" s="11" t="s">
        <v>316</v>
      </c>
    </row>
    <row r="198" spans="2:51" s="202" customFormat="1" ht="22.5" customHeight="1">
      <c r="B198" s="203"/>
      <c r="C198" s="204"/>
      <c r="D198" s="204"/>
      <c r="E198" s="205"/>
      <c r="F198" s="206" t="s">
        <v>317</v>
      </c>
      <c r="G198" s="206"/>
      <c r="H198" s="206"/>
      <c r="I198" s="206"/>
      <c r="J198" s="204"/>
      <c r="K198" s="207">
        <v>0.07499999999999998</v>
      </c>
      <c r="L198" s="204"/>
      <c r="M198" s="204"/>
      <c r="N198" s="204"/>
      <c r="O198" s="204"/>
      <c r="P198" s="204"/>
      <c r="Q198" s="204"/>
      <c r="R198" s="208"/>
      <c r="T198" s="209"/>
      <c r="U198" s="204"/>
      <c r="V198" s="204"/>
      <c r="W198" s="204"/>
      <c r="X198" s="204"/>
      <c r="Y198" s="204"/>
      <c r="Z198" s="204"/>
      <c r="AA198" s="210"/>
      <c r="AT198" s="211" t="s">
        <v>155</v>
      </c>
      <c r="AU198" s="211" t="s">
        <v>80</v>
      </c>
      <c r="AV198" s="202" t="s">
        <v>80</v>
      </c>
      <c r="AW198" s="202" t="s">
        <v>29</v>
      </c>
      <c r="AX198" s="202" t="s">
        <v>77</v>
      </c>
      <c r="AY198" s="211" t="s">
        <v>148</v>
      </c>
    </row>
    <row r="199" spans="2:63" s="178" customFormat="1" ht="29.25" customHeight="1">
      <c r="B199" s="179"/>
      <c r="C199" s="180"/>
      <c r="D199" s="190" t="s">
        <v>117</v>
      </c>
      <c r="E199" s="190"/>
      <c r="F199" s="190"/>
      <c r="G199" s="190"/>
      <c r="H199" s="190"/>
      <c r="I199" s="190"/>
      <c r="J199" s="190"/>
      <c r="K199" s="190"/>
      <c r="L199" s="190"/>
      <c r="M199" s="190"/>
      <c r="N199" s="191">
        <f>BK199</f>
        <v>22500</v>
      </c>
      <c r="O199" s="191"/>
      <c r="P199" s="191"/>
      <c r="Q199" s="191"/>
      <c r="R199" s="183"/>
      <c r="T199" s="184"/>
      <c r="U199" s="180"/>
      <c r="V199" s="180"/>
      <c r="W199" s="185">
        <f>SUM(W200:W201)</f>
        <v>1.546</v>
      </c>
      <c r="X199" s="180"/>
      <c r="Y199" s="185">
        <f>SUM(Y200:Y201)</f>
        <v>0.79982</v>
      </c>
      <c r="Z199" s="180"/>
      <c r="AA199" s="186">
        <f>SUM(AA200:AA201)</f>
        <v>0</v>
      </c>
      <c r="AR199" s="187" t="s">
        <v>77</v>
      </c>
      <c r="AT199" s="188" t="s">
        <v>70</v>
      </c>
      <c r="AU199" s="188" t="s">
        <v>77</v>
      </c>
      <c r="AY199" s="187" t="s">
        <v>148</v>
      </c>
      <c r="BK199" s="189">
        <f>SUM(BK200:BK201)</f>
        <v>22500</v>
      </c>
    </row>
    <row r="200" spans="2:65" s="29" customFormat="1" ht="31.5" customHeight="1">
      <c r="B200" s="30"/>
      <c r="C200" s="192" t="s">
        <v>318</v>
      </c>
      <c r="D200" s="192" t="s">
        <v>149</v>
      </c>
      <c r="E200" s="193" t="s">
        <v>319</v>
      </c>
      <c r="F200" s="194" t="s">
        <v>320</v>
      </c>
      <c r="G200" s="194"/>
      <c r="H200" s="194"/>
      <c r="I200" s="194"/>
      <c r="J200" s="195" t="s">
        <v>321</v>
      </c>
      <c r="K200" s="196">
        <v>1</v>
      </c>
      <c r="L200" s="197">
        <v>7500</v>
      </c>
      <c r="M200" s="197"/>
      <c r="N200" s="197">
        <f>ROUND(L200*K200,2)</f>
        <v>7500</v>
      </c>
      <c r="O200" s="197"/>
      <c r="P200" s="197"/>
      <c r="Q200" s="197"/>
      <c r="R200" s="32"/>
      <c r="T200" s="198"/>
      <c r="U200" s="41" t="s">
        <v>36</v>
      </c>
      <c r="V200" s="199">
        <v>1.546</v>
      </c>
      <c r="W200" s="199">
        <f>V200*K200</f>
        <v>1.546</v>
      </c>
      <c r="X200" s="199">
        <v>0.34682</v>
      </c>
      <c r="Y200" s="199">
        <f>X200*K200</f>
        <v>0.34682</v>
      </c>
      <c r="Z200" s="199">
        <v>0</v>
      </c>
      <c r="AA200" s="200">
        <f>Z200*K200</f>
        <v>0</v>
      </c>
      <c r="AR200" s="11" t="s">
        <v>86</v>
      </c>
      <c r="AT200" s="11" t="s">
        <v>149</v>
      </c>
      <c r="AU200" s="11" t="s">
        <v>80</v>
      </c>
      <c r="AY200" s="11" t="s">
        <v>148</v>
      </c>
      <c r="BE200" s="201">
        <f>IF(U200="základní",N200,0)</f>
        <v>7500</v>
      </c>
      <c r="BF200" s="201">
        <f>IF(U200="snížená",N200,0)</f>
        <v>0</v>
      </c>
      <c r="BG200" s="201">
        <f>IF(U200="zákl. přenesená",N200,0)</f>
        <v>0</v>
      </c>
      <c r="BH200" s="201">
        <f>IF(U200="sníž. přenesená",N200,0)</f>
        <v>0</v>
      </c>
      <c r="BI200" s="201">
        <f>IF(U200="nulová",N200,0)</f>
        <v>0</v>
      </c>
      <c r="BJ200" s="11" t="s">
        <v>77</v>
      </c>
      <c r="BK200" s="201">
        <f>ROUND(L200*K200,2)</f>
        <v>7500</v>
      </c>
      <c r="BL200" s="11" t="s">
        <v>86</v>
      </c>
      <c r="BM200" s="11" t="s">
        <v>322</v>
      </c>
    </row>
    <row r="201" spans="2:65" s="29" customFormat="1" ht="44.25" customHeight="1">
      <c r="B201" s="30"/>
      <c r="C201" s="233" t="s">
        <v>323</v>
      </c>
      <c r="D201" s="233" t="s">
        <v>297</v>
      </c>
      <c r="E201" s="234" t="s">
        <v>324</v>
      </c>
      <c r="F201" s="235" t="s">
        <v>325</v>
      </c>
      <c r="G201" s="235"/>
      <c r="H201" s="235"/>
      <c r="I201" s="235"/>
      <c r="J201" s="236" t="s">
        <v>321</v>
      </c>
      <c r="K201" s="237">
        <v>1</v>
      </c>
      <c r="L201" s="238">
        <v>15000</v>
      </c>
      <c r="M201" s="238"/>
      <c r="N201" s="238">
        <f>ROUND(L201*K201,2)</f>
        <v>15000</v>
      </c>
      <c r="O201" s="238"/>
      <c r="P201" s="238"/>
      <c r="Q201" s="238"/>
      <c r="R201" s="32"/>
      <c r="T201" s="198"/>
      <c r="U201" s="41" t="s">
        <v>36</v>
      </c>
      <c r="V201" s="199">
        <v>0</v>
      </c>
      <c r="W201" s="199">
        <f>V201*K201</f>
        <v>0</v>
      </c>
      <c r="X201" s="199">
        <v>0.453</v>
      </c>
      <c r="Y201" s="199">
        <f>X201*K201</f>
        <v>0.453</v>
      </c>
      <c r="Z201" s="199">
        <v>0</v>
      </c>
      <c r="AA201" s="200">
        <f>Z201*K201</f>
        <v>0</v>
      </c>
      <c r="AR201" s="11" t="s">
        <v>182</v>
      </c>
      <c r="AT201" s="11" t="s">
        <v>297</v>
      </c>
      <c r="AU201" s="11" t="s">
        <v>80</v>
      </c>
      <c r="AY201" s="11" t="s">
        <v>148</v>
      </c>
      <c r="BE201" s="201">
        <f>IF(U201="základní",N201,0)</f>
        <v>15000</v>
      </c>
      <c r="BF201" s="201">
        <f>IF(U201="snížená",N201,0)</f>
        <v>0</v>
      </c>
      <c r="BG201" s="201">
        <f>IF(U201="zákl. přenesená",N201,0)</f>
        <v>0</v>
      </c>
      <c r="BH201" s="201">
        <f>IF(U201="sníž. přenesená",N201,0)</f>
        <v>0</v>
      </c>
      <c r="BI201" s="201">
        <f>IF(U201="nulová",N201,0)</f>
        <v>0</v>
      </c>
      <c r="BJ201" s="11" t="s">
        <v>77</v>
      </c>
      <c r="BK201" s="201">
        <f>ROUND(L201*K201,2)</f>
        <v>15000</v>
      </c>
      <c r="BL201" s="11" t="s">
        <v>86</v>
      </c>
      <c r="BM201" s="11" t="s">
        <v>326</v>
      </c>
    </row>
    <row r="202" spans="2:63" s="178" customFormat="1" ht="29.25" customHeight="1">
      <c r="B202" s="179"/>
      <c r="C202" s="180"/>
      <c r="D202" s="190" t="s">
        <v>118</v>
      </c>
      <c r="E202" s="190"/>
      <c r="F202" s="190"/>
      <c r="G202" s="190"/>
      <c r="H202" s="190"/>
      <c r="I202" s="190"/>
      <c r="J202" s="190"/>
      <c r="K202" s="190"/>
      <c r="L202" s="190"/>
      <c r="M202" s="190"/>
      <c r="N202" s="239">
        <f>BK202</f>
        <v>46364.39</v>
      </c>
      <c r="O202" s="239"/>
      <c r="P202" s="239"/>
      <c r="Q202" s="239"/>
      <c r="R202" s="183"/>
      <c r="T202" s="184"/>
      <c r="U202" s="180"/>
      <c r="V202" s="180"/>
      <c r="W202" s="185">
        <f>SUM(W203:W208)</f>
        <v>74.795982</v>
      </c>
      <c r="X202" s="180"/>
      <c r="Y202" s="185">
        <f>SUM(Y203:Y208)</f>
        <v>0.092016</v>
      </c>
      <c r="Z202" s="180"/>
      <c r="AA202" s="186">
        <f>SUM(AA203:AA208)</f>
        <v>0</v>
      </c>
      <c r="AR202" s="187" t="s">
        <v>77</v>
      </c>
      <c r="AT202" s="188" t="s">
        <v>70</v>
      </c>
      <c r="AU202" s="188" t="s">
        <v>77</v>
      </c>
      <c r="AY202" s="187" t="s">
        <v>148</v>
      </c>
      <c r="BK202" s="189">
        <f>SUM(BK203:BK208)</f>
        <v>46364.39</v>
      </c>
    </row>
    <row r="203" spans="2:65" s="29" customFormat="1" ht="22.5" customHeight="1">
      <c r="B203" s="30"/>
      <c r="C203" s="192" t="s">
        <v>327</v>
      </c>
      <c r="D203" s="192" t="s">
        <v>149</v>
      </c>
      <c r="E203" s="193" t="s">
        <v>328</v>
      </c>
      <c r="F203" s="194" t="s">
        <v>329</v>
      </c>
      <c r="G203" s="194"/>
      <c r="H203" s="194"/>
      <c r="I203" s="194"/>
      <c r="J203" s="195" t="s">
        <v>173</v>
      </c>
      <c r="K203" s="196">
        <v>45.846</v>
      </c>
      <c r="L203" s="197">
        <v>778</v>
      </c>
      <c r="M203" s="197"/>
      <c r="N203" s="197">
        <f>ROUND(L203*K203,2)</f>
        <v>35668.19</v>
      </c>
      <c r="O203" s="197"/>
      <c r="P203" s="197"/>
      <c r="Q203" s="197"/>
      <c r="R203" s="32"/>
      <c r="T203" s="198"/>
      <c r="U203" s="41" t="s">
        <v>36</v>
      </c>
      <c r="V203" s="199">
        <v>1.317</v>
      </c>
      <c r="W203" s="199">
        <f>V203*K203</f>
        <v>60.37918199999999</v>
      </c>
      <c r="X203" s="199">
        <v>0</v>
      </c>
      <c r="Y203" s="199">
        <f>X203*K203</f>
        <v>0</v>
      </c>
      <c r="Z203" s="199">
        <v>0</v>
      </c>
      <c r="AA203" s="200">
        <f>Z203*K203</f>
        <v>0</v>
      </c>
      <c r="AR203" s="11" t="s">
        <v>86</v>
      </c>
      <c r="AT203" s="11" t="s">
        <v>149</v>
      </c>
      <c r="AU203" s="11" t="s">
        <v>80</v>
      </c>
      <c r="AY203" s="11" t="s">
        <v>148</v>
      </c>
      <c r="BE203" s="201">
        <f>IF(U203="základní",N203,0)</f>
        <v>35668.19</v>
      </c>
      <c r="BF203" s="201">
        <f>IF(U203="snížená",N203,0)</f>
        <v>0</v>
      </c>
      <c r="BG203" s="201">
        <f>IF(U203="zákl. přenesená",N203,0)</f>
        <v>0</v>
      </c>
      <c r="BH203" s="201">
        <f>IF(U203="sníž. přenesená",N203,0)</f>
        <v>0</v>
      </c>
      <c r="BI203" s="201">
        <f>IF(U203="nulová",N203,0)</f>
        <v>0</v>
      </c>
      <c r="BJ203" s="11" t="s">
        <v>77</v>
      </c>
      <c r="BK203" s="201">
        <f>ROUND(L203*K203,2)</f>
        <v>35668.19</v>
      </c>
      <c r="BL203" s="11" t="s">
        <v>86</v>
      </c>
      <c r="BM203" s="11" t="s">
        <v>330</v>
      </c>
    </row>
    <row r="204" spans="2:51" s="202" customFormat="1" ht="22.5" customHeight="1">
      <c r="B204" s="203"/>
      <c r="C204" s="204"/>
      <c r="D204" s="204"/>
      <c r="E204" s="205"/>
      <c r="F204" s="206" t="s">
        <v>331</v>
      </c>
      <c r="G204" s="206"/>
      <c r="H204" s="206"/>
      <c r="I204" s="206"/>
      <c r="J204" s="204"/>
      <c r="K204" s="207">
        <v>45.846</v>
      </c>
      <c r="L204" s="204"/>
      <c r="M204" s="204"/>
      <c r="N204" s="204"/>
      <c r="O204" s="204"/>
      <c r="P204" s="204"/>
      <c r="Q204" s="204"/>
      <c r="R204" s="208"/>
      <c r="T204" s="209"/>
      <c r="U204" s="204"/>
      <c r="V204" s="204"/>
      <c r="W204" s="204"/>
      <c r="X204" s="204"/>
      <c r="Y204" s="204"/>
      <c r="Z204" s="204"/>
      <c r="AA204" s="210"/>
      <c r="AT204" s="211" t="s">
        <v>155</v>
      </c>
      <c r="AU204" s="211" t="s">
        <v>80</v>
      </c>
      <c r="AV204" s="202" t="s">
        <v>80</v>
      </c>
      <c r="AW204" s="202" t="s">
        <v>29</v>
      </c>
      <c r="AX204" s="202" t="s">
        <v>77</v>
      </c>
      <c r="AY204" s="211" t="s">
        <v>148</v>
      </c>
    </row>
    <row r="205" spans="2:65" s="29" customFormat="1" ht="31.5" customHeight="1">
      <c r="B205" s="30"/>
      <c r="C205" s="192" t="s">
        <v>332</v>
      </c>
      <c r="D205" s="192" t="s">
        <v>149</v>
      </c>
      <c r="E205" s="193" t="s">
        <v>333</v>
      </c>
      <c r="F205" s="194" t="s">
        <v>334</v>
      </c>
      <c r="G205" s="194"/>
      <c r="H205" s="194"/>
      <c r="I205" s="194"/>
      <c r="J205" s="195" t="s">
        <v>173</v>
      </c>
      <c r="K205" s="196">
        <v>2.1</v>
      </c>
      <c r="L205" s="197">
        <v>2570</v>
      </c>
      <c r="M205" s="197"/>
      <c r="N205" s="197">
        <f>ROUND(L205*K205,2)</f>
        <v>5397</v>
      </c>
      <c r="O205" s="197"/>
      <c r="P205" s="197"/>
      <c r="Q205" s="197"/>
      <c r="R205" s="32"/>
      <c r="T205" s="198"/>
      <c r="U205" s="41" t="s">
        <v>36</v>
      </c>
      <c r="V205" s="199">
        <v>1.208</v>
      </c>
      <c r="W205" s="199">
        <f>V205*K205</f>
        <v>2.5368</v>
      </c>
      <c r="X205" s="199">
        <v>0</v>
      </c>
      <c r="Y205" s="199">
        <f>X205*K205</f>
        <v>0</v>
      </c>
      <c r="Z205" s="199">
        <v>0</v>
      </c>
      <c r="AA205" s="200">
        <f>Z205*K205</f>
        <v>0</v>
      </c>
      <c r="AR205" s="11" t="s">
        <v>86</v>
      </c>
      <c r="AT205" s="11" t="s">
        <v>149</v>
      </c>
      <c r="AU205" s="11" t="s">
        <v>80</v>
      </c>
      <c r="AY205" s="11" t="s">
        <v>148</v>
      </c>
      <c r="BE205" s="201">
        <f>IF(U205="základní",N205,0)</f>
        <v>5397</v>
      </c>
      <c r="BF205" s="201">
        <f>IF(U205="snížená",N205,0)</f>
        <v>0</v>
      </c>
      <c r="BG205" s="201">
        <f>IF(U205="zákl. přenesená",N205,0)</f>
        <v>0</v>
      </c>
      <c r="BH205" s="201">
        <f>IF(U205="sníž. přenesená",N205,0)</f>
        <v>0</v>
      </c>
      <c r="BI205" s="201">
        <f>IF(U205="nulová",N205,0)</f>
        <v>0</v>
      </c>
      <c r="BJ205" s="11" t="s">
        <v>77</v>
      </c>
      <c r="BK205" s="201">
        <f>ROUND(L205*K205,2)</f>
        <v>5397</v>
      </c>
      <c r="BL205" s="11" t="s">
        <v>86</v>
      </c>
      <c r="BM205" s="11" t="s">
        <v>335</v>
      </c>
    </row>
    <row r="206" spans="2:51" s="202" customFormat="1" ht="22.5" customHeight="1">
      <c r="B206" s="203"/>
      <c r="C206" s="204"/>
      <c r="D206" s="204"/>
      <c r="E206" s="205"/>
      <c r="F206" s="206" t="s">
        <v>336</v>
      </c>
      <c r="G206" s="206"/>
      <c r="H206" s="206"/>
      <c r="I206" s="206"/>
      <c r="J206" s="204"/>
      <c r="K206" s="207">
        <v>2.1</v>
      </c>
      <c r="L206" s="204"/>
      <c r="M206" s="204"/>
      <c r="N206" s="204"/>
      <c r="O206" s="204"/>
      <c r="P206" s="204"/>
      <c r="Q206" s="204"/>
      <c r="R206" s="208"/>
      <c r="T206" s="209"/>
      <c r="U206" s="204"/>
      <c r="V206" s="204"/>
      <c r="W206" s="204"/>
      <c r="X206" s="204"/>
      <c r="Y206" s="204"/>
      <c r="Z206" s="204"/>
      <c r="AA206" s="210"/>
      <c r="AT206" s="211" t="s">
        <v>155</v>
      </c>
      <c r="AU206" s="211" t="s">
        <v>80</v>
      </c>
      <c r="AV206" s="202" t="s">
        <v>80</v>
      </c>
      <c r="AW206" s="202" t="s">
        <v>29</v>
      </c>
      <c r="AX206" s="202" t="s">
        <v>77</v>
      </c>
      <c r="AY206" s="211" t="s">
        <v>148</v>
      </c>
    </row>
    <row r="207" spans="2:65" s="29" customFormat="1" ht="22.5" customHeight="1">
      <c r="B207" s="30"/>
      <c r="C207" s="192" t="s">
        <v>337</v>
      </c>
      <c r="D207" s="192" t="s">
        <v>149</v>
      </c>
      <c r="E207" s="193" t="s">
        <v>338</v>
      </c>
      <c r="F207" s="194" t="s">
        <v>339</v>
      </c>
      <c r="G207" s="194"/>
      <c r="H207" s="194"/>
      <c r="I207" s="194"/>
      <c r="J207" s="195" t="s">
        <v>152</v>
      </c>
      <c r="K207" s="196">
        <v>14.4</v>
      </c>
      <c r="L207" s="197">
        <v>368</v>
      </c>
      <c r="M207" s="197"/>
      <c r="N207" s="197">
        <f>ROUND(L207*K207,2)</f>
        <v>5299.2</v>
      </c>
      <c r="O207" s="197"/>
      <c r="P207" s="197"/>
      <c r="Q207" s="197"/>
      <c r="R207" s="32"/>
      <c r="T207" s="198"/>
      <c r="U207" s="41" t="s">
        <v>36</v>
      </c>
      <c r="V207" s="199">
        <v>0.8249999999999998</v>
      </c>
      <c r="W207" s="199">
        <f>V207*K207</f>
        <v>11.879999999999997</v>
      </c>
      <c r="X207" s="199">
        <v>0.00639</v>
      </c>
      <c r="Y207" s="199">
        <f>X207*K207</f>
        <v>0.092016</v>
      </c>
      <c r="Z207" s="199">
        <v>0</v>
      </c>
      <c r="AA207" s="200">
        <f>Z207*K207</f>
        <v>0</v>
      </c>
      <c r="AR207" s="11" t="s">
        <v>86</v>
      </c>
      <c r="AT207" s="11" t="s">
        <v>149</v>
      </c>
      <c r="AU207" s="11" t="s">
        <v>80</v>
      </c>
      <c r="AY207" s="11" t="s">
        <v>148</v>
      </c>
      <c r="BE207" s="201">
        <f>IF(U207="základní",N207,0)</f>
        <v>5299.2</v>
      </c>
      <c r="BF207" s="201">
        <f>IF(U207="snížená",N207,0)</f>
        <v>0</v>
      </c>
      <c r="BG207" s="201">
        <f>IF(U207="zákl. přenesená",N207,0)</f>
        <v>0</v>
      </c>
      <c r="BH207" s="201">
        <f>IF(U207="sníž. přenesená",N207,0)</f>
        <v>0</v>
      </c>
      <c r="BI207" s="201">
        <f>IF(U207="nulová",N207,0)</f>
        <v>0</v>
      </c>
      <c r="BJ207" s="11" t="s">
        <v>77</v>
      </c>
      <c r="BK207" s="201">
        <f>ROUND(L207*K207,2)</f>
        <v>5299.2</v>
      </c>
      <c r="BL207" s="11" t="s">
        <v>86</v>
      </c>
      <c r="BM207" s="11" t="s">
        <v>340</v>
      </c>
    </row>
    <row r="208" spans="2:51" s="202" customFormat="1" ht="22.5" customHeight="1">
      <c r="B208" s="203"/>
      <c r="C208" s="204"/>
      <c r="D208" s="204"/>
      <c r="E208" s="205"/>
      <c r="F208" s="206" t="s">
        <v>341</v>
      </c>
      <c r="G208" s="206"/>
      <c r="H208" s="206"/>
      <c r="I208" s="206"/>
      <c r="J208" s="204"/>
      <c r="K208" s="207">
        <v>14.4</v>
      </c>
      <c r="L208" s="204"/>
      <c r="M208" s="204"/>
      <c r="N208" s="204"/>
      <c r="O208" s="204"/>
      <c r="P208" s="204"/>
      <c r="Q208" s="204"/>
      <c r="R208" s="208"/>
      <c r="T208" s="209"/>
      <c r="U208" s="204"/>
      <c r="V208" s="204"/>
      <c r="W208" s="204"/>
      <c r="X208" s="204"/>
      <c r="Y208" s="204"/>
      <c r="Z208" s="204"/>
      <c r="AA208" s="210"/>
      <c r="AT208" s="211" t="s">
        <v>155</v>
      </c>
      <c r="AU208" s="211" t="s">
        <v>80</v>
      </c>
      <c r="AV208" s="202" t="s">
        <v>80</v>
      </c>
      <c r="AW208" s="202" t="s">
        <v>29</v>
      </c>
      <c r="AX208" s="202" t="s">
        <v>77</v>
      </c>
      <c r="AY208" s="211" t="s">
        <v>148</v>
      </c>
    </row>
    <row r="209" spans="2:63" s="178" customFormat="1" ht="29.25" customHeight="1">
      <c r="B209" s="179"/>
      <c r="C209" s="180"/>
      <c r="D209" s="190" t="s">
        <v>119</v>
      </c>
      <c r="E209" s="190"/>
      <c r="F209" s="190"/>
      <c r="G209" s="190"/>
      <c r="H209" s="190"/>
      <c r="I209" s="190"/>
      <c r="J209" s="190"/>
      <c r="K209" s="190"/>
      <c r="L209" s="190"/>
      <c r="M209" s="190"/>
      <c r="N209" s="191">
        <f>BK209</f>
        <v>45830.4</v>
      </c>
      <c r="O209" s="191"/>
      <c r="P209" s="191"/>
      <c r="Q209" s="191"/>
      <c r="R209" s="183"/>
      <c r="T209" s="184"/>
      <c r="U209" s="180"/>
      <c r="V209" s="180"/>
      <c r="W209" s="185">
        <f>SUM(W210:W213)</f>
        <v>44.9988</v>
      </c>
      <c r="X209" s="180"/>
      <c r="Y209" s="185">
        <f>SUM(Y210:Y213)</f>
        <v>31.109232</v>
      </c>
      <c r="Z209" s="180"/>
      <c r="AA209" s="186">
        <f>SUM(AA210:AA213)</f>
        <v>0</v>
      </c>
      <c r="AR209" s="187" t="s">
        <v>77</v>
      </c>
      <c r="AT209" s="188" t="s">
        <v>70</v>
      </c>
      <c r="AU209" s="188" t="s">
        <v>77</v>
      </c>
      <c r="AY209" s="187" t="s">
        <v>148</v>
      </c>
      <c r="BK209" s="189">
        <f>SUM(BK210:BK213)</f>
        <v>45830.4</v>
      </c>
    </row>
    <row r="210" spans="2:65" s="29" customFormat="1" ht="31.5" customHeight="1">
      <c r="B210" s="30"/>
      <c r="C210" s="192" t="s">
        <v>342</v>
      </c>
      <c r="D210" s="192" t="s">
        <v>149</v>
      </c>
      <c r="E210" s="193" t="s">
        <v>343</v>
      </c>
      <c r="F210" s="194" t="s">
        <v>344</v>
      </c>
      <c r="G210" s="194"/>
      <c r="H210" s="194"/>
      <c r="I210" s="194"/>
      <c r="J210" s="195" t="s">
        <v>152</v>
      </c>
      <c r="K210" s="196">
        <v>46.2</v>
      </c>
      <c r="L210" s="197">
        <v>129</v>
      </c>
      <c r="M210" s="197"/>
      <c r="N210" s="197">
        <f>ROUND(L210*K210,2)</f>
        <v>5959.8</v>
      </c>
      <c r="O210" s="197"/>
      <c r="P210" s="197"/>
      <c r="Q210" s="197"/>
      <c r="R210" s="32"/>
      <c r="T210" s="198"/>
      <c r="U210" s="41" t="s">
        <v>36</v>
      </c>
      <c r="V210" s="199">
        <v>0.17500000000000002</v>
      </c>
      <c r="W210" s="199">
        <f>V210*K210</f>
        <v>8.085</v>
      </c>
      <c r="X210" s="199">
        <v>0.27994</v>
      </c>
      <c r="Y210" s="199">
        <f>X210*K210</f>
        <v>12.933228000000002</v>
      </c>
      <c r="Z210" s="199">
        <v>0</v>
      </c>
      <c r="AA210" s="200">
        <f>Z210*K210</f>
        <v>0</v>
      </c>
      <c r="AR210" s="11" t="s">
        <v>86</v>
      </c>
      <c r="AT210" s="11" t="s">
        <v>149</v>
      </c>
      <c r="AU210" s="11" t="s">
        <v>80</v>
      </c>
      <c r="AY210" s="11" t="s">
        <v>148</v>
      </c>
      <c r="BE210" s="201">
        <f>IF(U210="základní",N210,0)</f>
        <v>5959.8</v>
      </c>
      <c r="BF210" s="201">
        <f>IF(U210="snížená",N210,0)</f>
        <v>0</v>
      </c>
      <c r="BG210" s="201">
        <f>IF(U210="zákl. přenesená",N210,0)</f>
        <v>0</v>
      </c>
      <c r="BH210" s="201">
        <f>IF(U210="sníž. přenesená",N210,0)</f>
        <v>0</v>
      </c>
      <c r="BI210" s="201">
        <f>IF(U210="nulová",N210,0)</f>
        <v>0</v>
      </c>
      <c r="BJ210" s="11" t="s">
        <v>77</v>
      </c>
      <c r="BK210" s="201">
        <f>ROUND(L210*K210,2)</f>
        <v>5959.8</v>
      </c>
      <c r="BL210" s="11" t="s">
        <v>86</v>
      </c>
      <c r="BM210" s="11" t="s">
        <v>345</v>
      </c>
    </row>
    <row r="211" spans="2:65" s="29" customFormat="1" ht="44.25" customHeight="1">
      <c r="B211" s="30"/>
      <c r="C211" s="192" t="s">
        <v>346</v>
      </c>
      <c r="D211" s="192" t="s">
        <v>149</v>
      </c>
      <c r="E211" s="193" t="s">
        <v>347</v>
      </c>
      <c r="F211" s="194" t="s">
        <v>348</v>
      </c>
      <c r="G211" s="194"/>
      <c r="H211" s="194"/>
      <c r="I211" s="194"/>
      <c r="J211" s="195" t="s">
        <v>152</v>
      </c>
      <c r="K211" s="196">
        <v>46.2</v>
      </c>
      <c r="L211" s="197">
        <v>501</v>
      </c>
      <c r="M211" s="197"/>
      <c r="N211" s="197">
        <f>ROUND(L211*K211,2)</f>
        <v>23146.2</v>
      </c>
      <c r="O211" s="197"/>
      <c r="P211" s="197"/>
      <c r="Q211" s="197"/>
      <c r="R211" s="32"/>
      <c r="T211" s="198"/>
      <c r="U211" s="41" t="s">
        <v>36</v>
      </c>
      <c r="V211" s="199">
        <v>0.374</v>
      </c>
      <c r="W211" s="199">
        <f>V211*K211</f>
        <v>17.2788</v>
      </c>
      <c r="X211" s="199">
        <v>0.26376</v>
      </c>
      <c r="Y211" s="199">
        <f>X211*K211</f>
        <v>12.185712</v>
      </c>
      <c r="Z211" s="199">
        <v>0</v>
      </c>
      <c r="AA211" s="200">
        <f>Z211*K211</f>
        <v>0</v>
      </c>
      <c r="AR211" s="11" t="s">
        <v>86</v>
      </c>
      <c r="AT211" s="11" t="s">
        <v>149</v>
      </c>
      <c r="AU211" s="11" t="s">
        <v>80</v>
      </c>
      <c r="AY211" s="11" t="s">
        <v>148</v>
      </c>
      <c r="BE211" s="201">
        <f>IF(U211="základní",N211,0)</f>
        <v>23146.2</v>
      </c>
      <c r="BF211" s="201">
        <f>IF(U211="snížená",N211,0)</f>
        <v>0</v>
      </c>
      <c r="BG211" s="201">
        <f>IF(U211="zákl. přenesená",N211,0)</f>
        <v>0</v>
      </c>
      <c r="BH211" s="201">
        <f>IF(U211="sníž. přenesená",N211,0)</f>
        <v>0</v>
      </c>
      <c r="BI211" s="201">
        <f>IF(U211="nulová",N211,0)</f>
        <v>0</v>
      </c>
      <c r="BJ211" s="11" t="s">
        <v>77</v>
      </c>
      <c r="BK211" s="201">
        <f>ROUND(L211*K211,2)</f>
        <v>23146.2</v>
      </c>
      <c r="BL211" s="11" t="s">
        <v>86</v>
      </c>
      <c r="BM211" s="11" t="s">
        <v>349</v>
      </c>
    </row>
    <row r="212" spans="2:65" s="29" customFormat="1" ht="44.25" customHeight="1">
      <c r="B212" s="30"/>
      <c r="C212" s="192" t="s">
        <v>350</v>
      </c>
      <c r="D212" s="192" t="s">
        <v>149</v>
      </c>
      <c r="E212" s="193" t="s">
        <v>351</v>
      </c>
      <c r="F212" s="194" t="s">
        <v>352</v>
      </c>
      <c r="G212" s="194"/>
      <c r="H212" s="194"/>
      <c r="I212" s="194"/>
      <c r="J212" s="195" t="s">
        <v>152</v>
      </c>
      <c r="K212" s="196">
        <v>46.2</v>
      </c>
      <c r="L212" s="197">
        <v>354</v>
      </c>
      <c r="M212" s="197"/>
      <c r="N212" s="197">
        <f>ROUND(L212*K212,2)</f>
        <v>16354.8</v>
      </c>
      <c r="O212" s="197"/>
      <c r="P212" s="197"/>
      <c r="Q212" s="197"/>
      <c r="R212" s="32"/>
      <c r="T212" s="198"/>
      <c r="U212" s="41" t="s">
        <v>36</v>
      </c>
      <c r="V212" s="199">
        <v>0.42300000000000004</v>
      </c>
      <c r="W212" s="199">
        <f>V212*K212</f>
        <v>19.542600000000004</v>
      </c>
      <c r="X212" s="199">
        <v>0.12966</v>
      </c>
      <c r="Y212" s="199">
        <f>X212*K212</f>
        <v>5.990292</v>
      </c>
      <c r="Z212" s="199">
        <v>0</v>
      </c>
      <c r="AA212" s="200">
        <f>Z212*K212</f>
        <v>0</v>
      </c>
      <c r="AR212" s="11" t="s">
        <v>86</v>
      </c>
      <c r="AT212" s="11" t="s">
        <v>149</v>
      </c>
      <c r="AU212" s="11" t="s">
        <v>80</v>
      </c>
      <c r="AY212" s="11" t="s">
        <v>148</v>
      </c>
      <c r="BE212" s="201">
        <f>IF(U212="základní",N212,0)</f>
        <v>16354.8</v>
      </c>
      <c r="BF212" s="201">
        <f>IF(U212="snížená",N212,0)</f>
        <v>0</v>
      </c>
      <c r="BG212" s="201">
        <f>IF(U212="zákl. přenesená",N212,0)</f>
        <v>0</v>
      </c>
      <c r="BH212" s="201">
        <f>IF(U212="sníž. přenesená",N212,0)</f>
        <v>0</v>
      </c>
      <c r="BI212" s="201">
        <f>IF(U212="nulová",N212,0)</f>
        <v>0</v>
      </c>
      <c r="BJ212" s="11" t="s">
        <v>77</v>
      </c>
      <c r="BK212" s="201">
        <f>ROUND(L212*K212,2)</f>
        <v>16354.8</v>
      </c>
      <c r="BL212" s="11" t="s">
        <v>86</v>
      </c>
      <c r="BM212" s="11" t="s">
        <v>353</v>
      </c>
    </row>
    <row r="213" spans="2:65" s="29" customFormat="1" ht="31.5" customHeight="1">
      <c r="B213" s="30"/>
      <c r="C213" s="192" t="s">
        <v>354</v>
      </c>
      <c r="D213" s="192" t="s">
        <v>149</v>
      </c>
      <c r="E213" s="193" t="s">
        <v>355</v>
      </c>
      <c r="F213" s="194" t="s">
        <v>356</v>
      </c>
      <c r="G213" s="194"/>
      <c r="H213" s="194"/>
      <c r="I213" s="194"/>
      <c r="J213" s="195" t="s">
        <v>152</v>
      </c>
      <c r="K213" s="196">
        <v>46.2</v>
      </c>
      <c r="L213" s="197">
        <v>8</v>
      </c>
      <c r="M213" s="197"/>
      <c r="N213" s="197">
        <f>ROUND(L213*K213,2)</f>
        <v>369.6</v>
      </c>
      <c r="O213" s="197"/>
      <c r="P213" s="197"/>
      <c r="Q213" s="197"/>
      <c r="R213" s="32"/>
      <c r="T213" s="198"/>
      <c r="U213" s="41" t="s">
        <v>36</v>
      </c>
      <c r="V213" s="199">
        <v>0.002</v>
      </c>
      <c r="W213" s="199">
        <f>V213*K213</f>
        <v>0.09240000000000001</v>
      </c>
      <c r="X213" s="199">
        <v>0</v>
      </c>
      <c r="Y213" s="199">
        <f>X213*K213</f>
        <v>0</v>
      </c>
      <c r="Z213" s="199">
        <v>0</v>
      </c>
      <c r="AA213" s="200">
        <f>Z213*K213</f>
        <v>0</v>
      </c>
      <c r="AR213" s="11" t="s">
        <v>86</v>
      </c>
      <c r="AT213" s="11" t="s">
        <v>149</v>
      </c>
      <c r="AU213" s="11" t="s">
        <v>80</v>
      </c>
      <c r="AY213" s="11" t="s">
        <v>148</v>
      </c>
      <c r="BE213" s="201">
        <f>IF(U213="základní",N213,0)</f>
        <v>369.6</v>
      </c>
      <c r="BF213" s="201">
        <f>IF(U213="snížená",N213,0)</f>
        <v>0</v>
      </c>
      <c r="BG213" s="201">
        <f>IF(U213="zákl. přenesená",N213,0)</f>
        <v>0</v>
      </c>
      <c r="BH213" s="201">
        <f>IF(U213="sníž. přenesená",N213,0)</f>
        <v>0</v>
      </c>
      <c r="BI213" s="201">
        <f>IF(U213="nulová",N213,0)</f>
        <v>0</v>
      </c>
      <c r="BJ213" s="11" t="s">
        <v>77</v>
      </c>
      <c r="BK213" s="201">
        <f>ROUND(L213*K213,2)</f>
        <v>369.6</v>
      </c>
      <c r="BL213" s="11" t="s">
        <v>86</v>
      </c>
      <c r="BM213" s="11" t="s">
        <v>357</v>
      </c>
    </row>
    <row r="214" spans="2:63" s="178" customFormat="1" ht="29.25" customHeight="1">
      <c r="B214" s="179"/>
      <c r="C214" s="180"/>
      <c r="D214" s="190" t="s">
        <v>120</v>
      </c>
      <c r="E214" s="190"/>
      <c r="F214" s="190"/>
      <c r="G214" s="190"/>
      <c r="H214" s="190"/>
      <c r="I214" s="190"/>
      <c r="J214" s="190"/>
      <c r="K214" s="190"/>
      <c r="L214" s="190"/>
      <c r="M214" s="190"/>
      <c r="N214" s="239">
        <f>BK214</f>
        <v>1330.82</v>
      </c>
      <c r="O214" s="239"/>
      <c r="P214" s="239"/>
      <c r="Q214" s="239"/>
      <c r="R214" s="183"/>
      <c r="T214" s="184"/>
      <c r="U214" s="180"/>
      <c r="V214" s="180"/>
      <c r="W214" s="185">
        <f>SUM(W215:W219)</f>
        <v>1.0223010000000001</v>
      </c>
      <c r="X214" s="180"/>
      <c r="Y214" s="185">
        <f>SUM(Y215:Y219)</f>
        <v>0.80145288</v>
      </c>
      <c r="Z214" s="180"/>
      <c r="AA214" s="186">
        <f>SUM(AA215:AA219)</f>
        <v>0</v>
      </c>
      <c r="AR214" s="187" t="s">
        <v>77</v>
      </c>
      <c r="AT214" s="188" t="s">
        <v>70</v>
      </c>
      <c r="AU214" s="188" t="s">
        <v>77</v>
      </c>
      <c r="AY214" s="187" t="s">
        <v>148</v>
      </c>
      <c r="BK214" s="189">
        <f>SUM(BK215:BK219)</f>
        <v>1330.82</v>
      </c>
    </row>
    <row r="215" spans="2:65" s="29" customFormat="1" ht="31.5" customHeight="1">
      <c r="B215" s="30"/>
      <c r="C215" s="192" t="s">
        <v>358</v>
      </c>
      <c r="D215" s="192" t="s">
        <v>149</v>
      </c>
      <c r="E215" s="193" t="s">
        <v>359</v>
      </c>
      <c r="F215" s="194" t="s">
        <v>360</v>
      </c>
      <c r="G215" s="194"/>
      <c r="H215" s="194"/>
      <c r="I215" s="194"/>
      <c r="J215" s="195" t="s">
        <v>173</v>
      </c>
      <c r="K215" s="196">
        <v>0.35100000000000003</v>
      </c>
      <c r="L215" s="197">
        <v>3070</v>
      </c>
      <c r="M215" s="197"/>
      <c r="N215" s="197">
        <f>ROUND(L215*K215,2)</f>
        <v>1077.57</v>
      </c>
      <c r="O215" s="197"/>
      <c r="P215" s="197"/>
      <c r="Q215" s="197"/>
      <c r="R215" s="32"/>
      <c r="T215" s="198"/>
      <c r="U215" s="41" t="s">
        <v>36</v>
      </c>
      <c r="V215" s="199">
        <v>2.317</v>
      </c>
      <c r="W215" s="199">
        <f>V215*K215</f>
        <v>0.8132670000000002</v>
      </c>
      <c r="X215" s="199">
        <v>2.25634</v>
      </c>
      <c r="Y215" s="199">
        <f>X215*K215</f>
        <v>0.79197534</v>
      </c>
      <c r="Z215" s="199">
        <v>0</v>
      </c>
      <c r="AA215" s="200">
        <f>Z215*K215</f>
        <v>0</v>
      </c>
      <c r="AR215" s="11" t="s">
        <v>86</v>
      </c>
      <c r="AT215" s="11" t="s">
        <v>149</v>
      </c>
      <c r="AU215" s="11" t="s">
        <v>80</v>
      </c>
      <c r="AY215" s="11" t="s">
        <v>148</v>
      </c>
      <c r="BE215" s="201">
        <f>IF(U215="základní",N215,0)</f>
        <v>1077.57</v>
      </c>
      <c r="BF215" s="201">
        <f>IF(U215="snížená",N215,0)</f>
        <v>0</v>
      </c>
      <c r="BG215" s="201">
        <f>IF(U215="zákl. přenesená",N215,0)</f>
        <v>0</v>
      </c>
      <c r="BH215" s="201">
        <f>IF(U215="sníž. přenesená",N215,0)</f>
        <v>0</v>
      </c>
      <c r="BI215" s="201">
        <f>IF(U215="nulová",N215,0)</f>
        <v>0</v>
      </c>
      <c r="BJ215" s="11" t="s">
        <v>77</v>
      </c>
      <c r="BK215" s="201">
        <f>ROUND(L215*K215,2)</f>
        <v>1077.57</v>
      </c>
      <c r="BL215" s="11" t="s">
        <v>86</v>
      </c>
      <c r="BM215" s="11" t="s">
        <v>361</v>
      </c>
    </row>
    <row r="216" spans="2:51" s="202" customFormat="1" ht="22.5" customHeight="1">
      <c r="B216" s="203"/>
      <c r="C216" s="204"/>
      <c r="D216" s="204"/>
      <c r="E216" s="205"/>
      <c r="F216" s="206" t="s">
        <v>362</v>
      </c>
      <c r="G216" s="206"/>
      <c r="H216" s="206"/>
      <c r="I216" s="206"/>
      <c r="J216" s="204"/>
      <c r="K216" s="207">
        <v>0.35100000000000003</v>
      </c>
      <c r="L216" s="204"/>
      <c r="M216" s="204"/>
      <c r="N216" s="204"/>
      <c r="O216" s="204"/>
      <c r="P216" s="204"/>
      <c r="Q216" s="204"/>
      <c r="R216" s="208"/>
      <c r="T216" s="209"/>
      <c r="U216" s="204"/>
      <c r="V216" s="204"/>
      <c r="W216" s="204"/>
      <c r="X216" s="204"/>
      <c r="Y216" s="204"/>
      <c r="Z216" s="204"/>
      <c r="AA216" s="210"/>
      <c r="AT216" s="211" t="s">
        <v>155</v>
      </c>
      <c r="AU216" s="211" t="s">
        <v>80</v>
      </c>
      <c r="AV216" s="202" t="s">
        <v>80</v>
      </c>
      <c r="AW216" s="202" t="s">
        <v>29</v>
      </c>
      <c r="AX216" s="202" t="s">
        <v>77</v>
      </c>
      <c r="AY216" s="211" t="s">
        <v>148</v>
      </c>
    </row>
    <row r="217" spans="2:65" s="29" customFormat="1" ht="31.5" customHeight="1">
      <c r="B217" s="30"/>
      <c r="C217" s="192" t="s">
        <v>363</v>
      </c>
      <c r="D217" s="192" t="s">
        <v>149</v>
      </c>
      <c r="E217" s="193" t="s">
        <v>364</v>
      </c>
      <c r="F217" s="194" t="s">
        <v>365</v>
      </c>
      <c r="G217" s="194"/>
      <c r="H217" s="194"/>
      <c r="I217" s="194"/>
      <c r="J217" s="195" t="s">
        <v>173</v>
      </c>
      <c r="K217" s="196">
        <v>0.35100000000000003</v>
      </c>
      <c r="L217" s="197">
        <v>57.4</v>
      </c>
      <c r="M217" s="197"/>
      <c r="N217" s="197">
        <f>ROUND(L217*K217,2)</f>
        <v>20.15</v>
      </c>
      <c r="O217" s="197"/>
      <c r="P217" s="197"/>
      <c r="Q217" s="197"/>
      <c r="R217" s="32"/>
      <c r="T217" s="198"/>
      <c r="U217" s="41" t="s">
        <v>36</v>
      </c>
      <c r="V217" s="199">
        <v>0.20500000000000002</v>
      </c>
      <c r="W217" s="199">
        <f>V217*K217</f>
        <v>0.07195500000000002</v>
      </c>
      <c r="X217" s="199">
        <v>0</v>
      </c>
      <c r="Y217" s="199">
        <f>X217*K217</f>
        <v>0</v>
      </c>
      <c r="Z217" s="199">
        <v>0</v>
      </c>
      <c r="AA217" s="200">
        <f>Z217*K217</f>
        <v>0</v>
      </c>
      <c r="AR217" s="11" t="s">
        <v>86</v>
      </c>
      <c r="AT217" s="11" t="s">
        <v>149</v>
      </c>
      <c r="AU217" s="11" t="s">
        <v>80</v>
      </c>
      <c r="AY217" s="11" t="s">
        <v>148</v>
      </c>
      <c r="BE217" s="201">
        <f>IF(U217="základní",N217,0)</f>
        <v>20.15</v>
      </c>
      <c r="BF217" s="201">
        <f>IF(U217="snížená",N217,0)</f>
        <v>0</v>
      </c>
      <c r="BG217" s="201">
        <f>IF(U217="zákl. přenesená",N217,0)</f>
        <v>0</v>
      </c>
      <c r="BH217" s="201">
        <f>IF(U217="sníž. přenesená",N217,0)</f>
        <v>0</v>
      </c>
      <c r="BI217" s="201">
        <f>IF(U217="nulová",N217,0)</f>
        <v>0</v>
      </c>
      <c r="BJ217" s="11" t="s">
        <v>77</v>
      </c>
      <c r="BK217" s="201">
        <f>ROUND(L217*K217,2)</f>
        <v>20.15</v>
      </c>
      <c r="BL217" s="11" t="s">
        <v>86</v>
      </c>
      <c r="BM217" s="11" t="s">
        <v>366</v>
      </c>
    </row>
    <row r="218" spans="2:65" s="29" customFormat="1" ht="22.5" customHeight="1">
      <c r="B218" s="30"/>
      <c r="C218" s="192" t="s">
        <v>367</v>
      </c>
      <c r="D218" s="192" t="s">
        <v>149</v>
      </c>
      <c r="E218" s="193" t="s">
        <v>368</v>
      </c>
      <c r="F218" s="194" t="s">
        <v>369</v>
      </c>
      <c r="G218" s="194"/>
      <c r="H218" s="194"/>
      <c r="I218" s="194"/>
      <c r="J218" s="195" t="s">
        <v>300</v>
      </c>
      <c r="K218" s="196">
        <v>0.008999999999999998</v>
      </c>
      <c r="L218" s="197">
        <v>25900</v>
      </c>
      <c r="M218" s="197"/>
      <c r="N218" s="197">
        <f>ROUND(L218*K218,2)</f>
        <v>233.1</v>
      </c>
      <c r="O218" s="197"/>
      <c r="P218" s="197"/>
      <c r="Q218" s="197"/>
      <c r="R218" s="32"/>
      <c r="T218" s="198"/>
      <c r="U218" s="41" t="s">
        <v>36</v>
      </c>
      <c r="V218" s="199">
        <v>15.231</v>
      </c>
      <c r="W218" s="199">
        <f>V218*K218</f>
        <v>0.13707899999999995</v>
      </c>
      <c r="X218" s="199">
        <v>1.05306</v>
      </c>
      <c r="Y218" s="199">
        <f>X218*K218</f>
        <v>0.009477539999999998</v>
      </c>
      <c r="Z218" s="199">
        <v>0</v>
      </c>
      <c r="AA218" s="200">
        <f>Z218*K218</f>
        <v>0</v>
      </c>
      <c r="AR218" s="11" t="s">
        <v>86</v>
      </c>
      <c r="AT218" s="11" t="s">
        <v>149</v>
      </c>
      <c r="AU218" s="11" t="s">
        <v>80</v>
      </c>
      <c r="AY218" s="11" t="s">
        <v>148</v>
      </c>
      <c r="BE218" s="201">
        <f>IF(U218="základní",N218,0)</f>
        <v>233.1</v>
      </c>
      <c r="BF218" s="201">
        <f>IF(U218="snížená",N218,0)</f>
        <v>0</v>
      </c>
      <c r="BG218" s="201">
        <f>IF(U218="zákl. přenesená",N218,0)</f>
        <v>0</v>
      </c>
      <c r="BH218" s="201">
        <f>IF(U218="sníž. přenesená",N218,0)</f>
        <v>0</v>
      </c>
      <c r="BI218" s="201">
        <f>IF(U218="nulová",N218,0)</f>
        <v>0</v>
      </c>
      <c r="BJ218" s="11" t="s">
        <v>77</v>
      </c>
      <c r="BK218" s="201">
        <f>ROUND(L218*K218,2)</f>
        <v>233.1</v>
      </c>
      <c r="BL218" s="11" t="s">
        <v>86</v>
      </c>
      <c r="BM218" s="11" t="s">
        <v>370</v>
      </c>
    </row>
    <row r="219" spans="2:51" s="202" customFormat="1" ht="22.5" customHeight="1">
      <c r="B219" s="203"/>
      <c r="C219" s="204"/>
      <c r="D219" s="204"/>
      <c r="E219" s="205"/>
      <c r="F219" s="206" t="s">
        <v>371</v>
      </c>
      <c r="G219" s="206"/>
      <c r="H219" s="206"/>
      <c r="I219" s="206"/>
      <c r="J219" s="204"/>
      <c r="K219" s="207">
        <v>0.008999999999999998</v>
      </c>
      <c r="L219" s="204"/>
      <c r="M219" s="204"/>
      <c r="N219" s="204"/>
      <c r="O219" s="204"/>
      <c r="P219" s="204"/>
      <c r="Q219" s="204"/>
      <c r="R219" s="208"/>
      <c r="T219" s="209"/>
      <c r="U219" s="204"/>
      <c r="V219" s="204"/>
      <c r="W219" s="204"/>
      <c r="X219" s="204"/>
      <c r="Y219" s="204"/>
      <c r="Z219" s="204"/>
      <c r="AA219" s="210"/>
      <c r="AT219" s="211" t="s">
        <v>155</v>
      </c>
      <c r="AU219" s="211" t="s">
        <v>80</v>
      </c>
      <c r="AV219" s="202" t="s">
        <v>80</v>
      </c>
      <c r="AW219" s="202" t="s">
        <v>29</v>
      </c>
      <c r="AX219" s="202" t="s">
        <v>77</v>
      </c>
      <c r="AY219" s="211" t="s">
        <v>148</v>
      </c>
    </row>
    <row r="220" spans="2:63" s="178" customFormat="1" ht="29.25" customHeight="1">
      <c r="B220" s="179"/>
      <c r="C220" s="180"/>
      <c r="D220" s="190" t="s">
        <v>121</v>
      </c>
      <c r="E220" s="190"/>
      <c r="F220" s="190"/>
      <c r="G220" s="190"/>
      <c r="H220" s="190"/>
      <c r="I220" s="190"/>
      <c r="J220" s="190"/>
      <c r="K220" s="190"/>
      <c r="L220" s="190"/>
      <c r="M220" s="190"/>
      <c r="N220" s="191">
        <f>BK220</f>
        <v>205345.73</v>
      </c>
      <c r="O220" s="191"/>
      <c r="P220" s="191"/>
      <c r="Q220" s="191"/>
      <c r="R220" s="183"/>
      <c r="T220" s="184"/>
      <c r="U220" s="180"/>
      <c r="V220" s="180"/>
      <c r="W220" s="185">
        <f>SUM(W221:W256)</f>
        <v>235.4318</v>
      </c>
      <c r="X220" s="180"/>
      <c r="Y220" s="185">
        <f>SUM(Y221:Y256)</f>
        <v>2.0905646100000004</v>
      </c>
      <c r="Z220" s="180"/>
      <c r="AA220" s="186">
        <f>SUM(AA221:AA256)</f>
        <v>0</v>
      </c>
      <c r="AR220" s="187" t="s">
        <v>77</v>
      </c>
      <c r="AT220" s="188" t="s">
        <v>70</v>
      </c>
      <c r="AU220" s="188" t="s">
        <v>77</v>
      </c>
      <c r="AY220" s="187" t="s">
        <v>148</v>
      </c>
      <c r="BK220" s="189">
        <f>SUM(BK221:BK256)</f>
        <v>205345.73</v>
      </c>
    </row>
    <row r="221" spans="2:65" s="29" customFormat="1" ht="31.5" customHeight="1">
      <c r="B221" s="30"/>
      <c r="C221" s="192" t="s">
        <v>372</v>
      </c>
      <c r="D221" s="192" t="s">
        <v>149</v>
      </c>
      <c r="E221" s="193" t="s">
        <v>373</v>
      </c>
      <c r="F221" s="194" t="s">
        <v>374</v>
      </c>
      <c r="G221" s="194"/>
      <c r="H221" s="194"/>
      <c r="I221" s="194"/>
      <c r="J221" s="195" t="s">
        <v>169</v>
      </c>
      <c r="K221" s="196">
        <v>509.4</v>
      </c>
      <c r="L221" s="197">
        <v>76.5</v>
      </c>
      <c r="M221" s="197"/>
      <c r="N221" s="197">
        <f>ROUND(L221*K221,2)</f>
        <v>38969.1</v>
      </c>
      <c r="O221" s="197"/>
      <c r="P221" s="197"/>
      <c r="Q221" s="197"/>
      <c r="R221" s="32"/>
      <c r="T221" s="198"/>
      <c r="U221" s="41" t="s">
        <v>36</v>
      </c>
      <c r="V221" s="199">
        <v>0.24000000000000002</v>
      </c>
      <c r="W221" s="199">
        <f>V221*K221</f>
        <v>122.256</v>
      </c>
      <c r="X221" s="199">
        <v>0</v>
      </c>
      <c r="Y221" s="199">
        <f>X221*K221</f>
        <v>0</v>
      </c>
      <c r="Z221" s="199">
        <v>0</v>
      </c>
      <c r="AA221" s="200">
        <f>Z221*K221</f>
        <v>0</v>
      </c>
      <c r="AR221" s="11" t="s">
        <v>86</v>
      </c>
      <c r="AT221" s="11" t="s">
        <v>149</v>
      </c>
      <c r="AU221" s="11" t="s">
        <v>80</v>
      </c>
      <c r="AY221" s="11" t="s">
        <v>148</v>
      </c>
      <c r="BE221" s="201">
        <f>IF(U221="základní",N221,0)</f>
        <v>38969.1</v>
      </c>
      <c r="BF221" s="201">
        <f>IF(U221="snížená",N221,0)</f>
        <v>0</v>
      </c>
      <c r="BG221" s="201">
        <f>IF(U221="zákl. přenesená",N221,0)</f>
        <v>0</v>
      </c>
      <c r="BH221" s="201">
        <f>IF(U221="sníž. přenesená",N221,0)</f>
        <v>0</v>
      </c>
      <c r="BI221" s="201">
        <f>IF(U221="nulová",N221,0)</f>
        <v>0</v>
      </c>
      <c r="BJ221" s="11" t="s">
        <v>77</v>
      </c>
      <c r="BK221" s="201">
        <f>ROUND(L221*K221,2)</f>
        <v>38969.1</v>
      </c>
      <c r="BL221" s="11" t="s">
        <v>86</v>
      </c>
      <c r="BM221" s="11" t="s">
        <v>375</v>
      </c>
    </row>
    <row r="222" spans="2:65" s="29" customFormat="1" ht="22.5" customHeight="1">
      <c r="B222" s="30"/>
      <c r="C222" s="233" t="s">
        <v>376</v>
      </c>
      <c r="D222" s="233" t="s">
        <v>297</v>
      </c>
      <c r="E222" s="234" t="s">
        <v>377</v>
      </c>
      <c r="F222" s="235" t="s">
        <v>378</v>
      </c>
      <c r="G222" s="235"/>
      <c r="H222" s="235"/>
      <c r="I222" s="235"/>
      <c r="J222" s="236" t="s">
        <v>169</v>
      </c>
      <c r="K222" s="237">
        <v>517.041</v>
      </c>
      <c r="L222" s="238">
        <v>163</v>
      </c>
      <c r="M222" s="238"/>
      <c r="N222" s="238">
        <f>ROUND(L222*K222,2)</f>
        <v>84277.68</v>
      </c>
      <c r="O222" s="238"/>
      <c r="P222" s="238"/>
      <c r="Q222" s="238"/>
      <c r="R222" s="32"/>
      <c r="T222" s="198"/>
      <c r="U222" s="41" t="s">
        <v>36</v>
      </c>
      <c r="V222" s="199">
        <v>0</v>
      </c>
      <c r="W222" s="199">
        <f>V222*K222</f>
        <v>0</v>
      </c>
      <c r="X222" s="199">
        <v>0.0010600000000000002</v>
      </c>
      <c r="Y222" s="199">
        <f>X222*K222</f>
        <v>0.5480634600000002</v>
      </c>
      <c r="Z222" s="199">
        <v>0</v>
      </c>
      <c r="AA222" s="200">
        <f>Z222*K222</f>
        <v>0</v>
      </c>
      <c r="AR222" s="11" t="s">
        <v>182</v>
      </c>
      <c r="AT222" s="11" t="s">
        <v>297</v>
      </c>
      <c r="AU222" s="11" t="s">
        <v>80</v>
      </c>
      <c r="AY222" s="11" t="s">
        <v>148</v>
      </c>
      <c r="BE222" s="201">
        <f>IF(U222="základní",N222,0)</f>
        <v>84277.68</v>
      </c>
      <c r="BF222" s="201">
        <f>IF(U222="snížená",N222,0)</f>
        <v>0</v>
      </c>
      <c r="BG222" s="201">
        <f>IF(U222="zákl. přenesená",N222,0)</f>
        <v>0</v>
      </c>
      <c r="BH222" s="201">
        <f>IF(U222="sníž. přenesená",N222,0)</f>
        <v>0</v>
      </c>
      <c r="BI222" s="201">
        <f>IF(U222="nulová",N222,0)</f>
        <v>0</v>
      </c>
      <c r="BJ222" s="11" t="s">
        <v>77</v>
      </c>
      <c r="BK222" s="201">
        <f>ROUND(L222*K222,2)</f>
        <v>84277.68</v>
      </c>
      <c r="BL222" s="11" t="s">
        <v>86</v>
      </c>
      <c r="BM222" s="11" t="s">
        <v>379</v>
      </c>
    </row>
    <row r="223" spans="2:51" s="202" customFormat="1" ht="22.5" customHeight="1">
      <c r="B223" s="203"/>
      <c r="C223" s="204"/>
      <c r="D223" s="204"/>
      <c r="E223" s="205"/>
      <c r="F223" s="206" t="s">
        <v>380</v>
      </c>
      <c r="G223" s="206"/>
      <c r="H223" s="206"/>
      <c r="I223" s="206"/>
      <c r="J223" s="204"/>
      <c r="K223" s="207">
        <v>517.041</v>
      </c>
      <c r="L223" s="204"/>
      <c r="M223" s="204"/>
      <c r="N223" s="204"/>
      <c r="O223" s="204"/>
      <c r="P223" s="204"/>
      <c r="Q223" s="204"/>
      <c r="R223" s="208"/>
      <c r="T223" s="209"/>
      <c r="U223" s="204"/>
      <c r="V223" s="204"/>
      <c r="W223" s="204"/>
      <c r="X223" s="204"/>
      <c r="Y223" s="204"/>
      <c r="Z223" s="204"/>
      <c r="AA223" s="210"/>
      <c r="AT223" s="211" t="s">
        <v>155</v>
      </c>
      <c r="AU223" s="211" t="s">
        <v>80</v>
      </c>
      <c r="AV223" s="202" t="s">
        <v>80</v>
      </c>
      <c r="AW223" s="202" t="s">
        <v>29</v>
      </c>
      <c r="AX223" s="202" t="s">
        <v>77</v>
      </c>
      <c r="AY223" s="211" t="s">
        <v>148</v>
      </c>
    </row>
    <row r="224" spans="2:65" s="29" customFormat="1" ht="44.25" customHeight="1">
      <c r="B224" s="30"/>
      <c r="C224" s="192" t="s">
        <v>381</v>
      </c>
      <c r="D224" s="192" t="s">
        <v>149</v>
      </c>
      <c r="E224" s="193" t="s">
        <v>382</v>
      </c>
      <c r="F224" s="194" t="s">
        <v>383</v>
      </c>
      <c r="G224" s="194"/>
      <c r="H224" s="194"/>
      <c r="I224" s="194"/>
      <c r="J224" s="195" t="s">
        <v>169</v>
      </c>
      <c r="K224" s="196">
        <v>0.6000000000000001</v>
      </c>
      <c r="L224" s="197">
        <v>138</v>
      </c>
      <c r="M224" s="197"/>
      <c r="N224" s="197">
        <f>ROUND(L224*K224,2)</f>
        <v>82.8</v>
      </c>
      <c r="O224" s="197"/>
      <c r="P224" s="197"/>
      <c r="Q224" s="197"/>
      <c r="R224" s="32"/>
      <c r="T224" s="198"/>
      <c r="U224" s="41" t="s">
        <v>36</v>
      </c>
      <c r="V224" s="199">
        <v>0.399</v>
      </c>
      <c r="W224" s="199">
        <f>V224*K224</f>
        <v>0.23940000000000006</v>
      </c>
      <c r="X224" s="199">
        <v>3.0000000000000004E-05</v>
      </c>
      <c r="Y224" s="199">
        <f>X224*K224</f>
        <v>1.8000000000000004E-05</v>
      </c>
      <c r="Z224" s="199">
        <v>0</v>
      </c>
      <c r="AA224" s="200">
        <f>Z224*K224</f>
        <v>0</v>
      </c>
      <c r="AR224" s="11" t="s">
        <v>86</v>
      </c>
      <c r="AT224" s="11" t="s">
        <v>149</v>
      </c>
      <c r="AU224" s="11" t="s">
        <v>80</v>
      </c>
      <c r="AY224" s="11" t="s">
        <v>148</v>
      </c>
      <c r="BE224" s="201">
        <f>IF(U224="základní",N224,0)</f>
        <v>82.8</v>
      </c>
      <c r="BF224" s="201">
        <f>IF(U224="snížená",N224,0)</f>
        <v>0</v>
      </c>
      <c r="BG224" s="201">
        <f>IF(U224="zákl. přenesená",N224,0)</f>
        <v>0</v>
      </c>
      <c r="BH224" s="201">
        <f>IF(U224="sníž. přenesená",N224,0)</f>
        <v>0</v>
      </c>
      <c r="BI224" s="201">
        <f>IF(U224="nulová",N224,0)</f>
        <v>0</v>
      </c>
      <c r="BJ224" s="11" t="s">
        <v>77</v>
      </c>
      <c r="BK224" s="201">
        <f>ROUND(L224*K224,2)</f>
        <v>82.8</v>
      </c>
      <c r="BL224" s="11" t="s">
        <v>86</v>
      </c>
      <c r="BM224" s="11" t="s">
        <v>384</v>
      </c>
    </row>
    <row r="225" spans="2:65" s="29" customFormat="1" ht="31.5" customHeight="1">
      <c r="B225" s="30"/>
      <c r="C225" s="233" t="s">
        <v>385</v>
      </c>
      <c r="D225" s="233" t="s">
        <v>297</v>
      </c>
      <c r="E225" s="234" t="s">
        <v>386</v>
      </c>
      <c r="F225" s="235" t="s">
        <v>387</v>
      </c>
      <c r="G225" s="235"/>
      <c r="H225" s="235"/>
      <c r="I225" s="235"/>
      <c r="J225" s="236" t="s">
        <v>321</v>
      </c>
      <c r="K225" s="237">
        <v>1</v>
      </c>
      <c r="L225" s="238">
        <v>1550</v>
      </c>
      <c r="M225" s="238"/>
      <c r="N225" s="238">
        <f>ROUND(L225*K225,2)</f>
        <v>1550</v>
      </c>
      <c r="O225" s="238"/>
      <c r="P225" s="238"/>
      <c r="Q225" s="238"/>
      <c r="R225" s="32"/>
      <c r="T225" s="198"/>
      <c r="U225" s="41" t="s">
        <v>36</v>
      </c>
      <c r="V225" s="199">
        <v>0</v>
      </c>
      <c r="W225" s="199">
        <f>V225*K225</f>
        <v>0</v>
      </c>
      <c r="X225" s="199">
        <v>0.021560000000000003</v>
      </c>
      <c r="Y225" s="199">
        <f>X225*K225</f>
        <v>0.021560000000000003</v>
      </c>
      <c r="Z225" s="199">
        <v>0</v>
      </c>
      <c r="AA225" s="200">
        <f>Z225*K225</f>
        <v>0</v>
      </c>
      <c r="AR225" s="11" t="s">
        <v>182</v>
      </c>
      <c r="AT225" s="11" t="s">
        <v>297</v>
      </c>
      <c r="AU225" s="11" t="s">
        <v>80</v>
      </c>
      <c r="AY225" s="11" t="s">
        <v>148</v>
      </c>
      <c r="BE225" s="201">
        <f>IF(U225="základní",N225,0)</f>
        <v>1550</v>
      </c>
      <c r="BF225" s="201">
        <f>IF(U225="snížená",N225,0)</f>
        <v>0</v>
      </c>
      <c r="BG225" s="201">
        <f>IF(U225="zákl. přenesená",N225,0)</f>
        <v>0</v>
      </c>
      <c r="BH225" s="201">
        <f>IF(U225="sníž. přenesená",N225,0)</f>
        <v>0</v>
      </c>
      <c r="BI225" s="201">
        <f>IF(U225="nulová",N225,0)</f>
        <v>0</v>
      </c>
      <c r="BJ225" s="11" t="s">
        <v>77</v>
      </c>
      <c r="BK225" s="201">
        <f>ROUND(L225*K225,2)</f>
        <v>1550</v>
      </c>
      <c r="BL225" s="11" t="s">
        <v>86</v>
      </c>
      <c r="BM225" s="11" t="s">
        <v>388</v>
      </c>
    </row>
    <row r="226" spans="2:65" s="29" customFormat="1" ht="22.5" customHeight="1">
      <c r="B226" s="30"/>
      <c r="C226" s="192" t="s">
        <v>389</v>
      </c>
      <c r="D226" s="192" t="s">
        <v>149</v>
      </c>
      <c r="E226" s="193" t="s">
        <v>390</v>
      </c>
      <c r="F226" s="194" t="s">
        <v>391</v>
      </c>
      <c r="G226" s="194"/>
      <c r="H226" s="194"/>
      <c r="I226" s="194"/>
      <c r="J226" s="195" t="s">
        <v>321</v>
      </c>
      <c r="K226" s="196">
        <v>34</v>
      </c>
      <c r="L226" s="197">
        <v>188</v>
      </c>
      <c r="M226" s="197"/>
      <c r="N226" s="197">
        <f>ROUND(L226*K226,2)</f>
        <v>6392</v>
      </c>
      <c r="O226" s="197"/>
      <c r="P226" s="197"/>
      <c r="Q226" s="197"/>
      <c r="R226" s="32"/>
      <c r="T226" s="198"/>
      <c r="U226" s="41" t="s">
        <v>36</v>
      </c>
      <c r="V226" s="199">
        <v>0.5650000000000001</v>
      </c>
      <c r="W226" s="199">
        <f>V226*K226</f>
        <v>19.21</v>
      </c>
      <c r="X226" s="199">
        <v>0</v>
      </c>
      <c r="Y226" s="199">
        <f>X226*K226</f>
        <v>0</v>
      </c>
      <c r="Z226" s="199">
        <v>0</v>
      </c>
      <c r="AA226" s="200">
        <f>Z226*K226</f>
        <v>0</v>
      </c>
      <c r="AR226" s="11" t="s">
        <v>86</v>
      </c>
      <c r="AT226" s="11" t="s">
        <v>149</v>
      </c>
      <c r="AU226" s="11" t="s">
        <v>80</v>
      </c>
      <c r="AY226" s="11" t="s">
        <v>148</v>
      </c>
      <c r="BE226" s="201">
        <f>IF(U226="základní",N226,0)</f>
        <v>6392</v>
      </c>
      <c r="BF226" s="201">
        <f>IF(U226="snížená",N226,0)</f>
        <v>0</v>
      </c>
      <c r="BG226" s="201">
        <f>IF(U226="zákl. přenesená",N226,0)</f>
        <v>0</v>
      </c>
      <c r="BH226" s="201">
        <f>IF(U226="sníž. přenesená",N226,0)</f>
        <v>0</v>
      </c>
      <c r="BI226" s="201">
        <f>IF(U226="nulová",N226,0)</f>
        <v>0</v>
      </c>
      <c r="BJ226" s="11" t="s">
        <v>77</v>
      </c>
      <c r="BK226" s="201">
        <f>ROUND(L226*K226,2)</f>
        <v>6392</v>
      </c>
      <c r="BL226" s="11" t="s">
        <v>86</v>
      </c>
      <c r="BM226" s="11" t="s">
        <v>392</v>
      </c>
    </row>
    <row r="227" spans="2:51" s="202" customFormat="1" ht="22.5" customHeight="1">
      <c r="B227" s="203"/>
      <c r="C227" s="204"/>
      <c r="D227" s="204"/>
      <c r="E227" s="205"/>
      <c r="F227" s="206" t="s">
        <v>393</v>
      </c>
      <c r="G227" s="206"/>
      <c r="H227" s="206"/>
      <c r="I227" s="206"/>
      <c r="J227" s="204"/>
      <c r="K227" s="207">
        <v>34</v>
      </c>
      <c r="L227" s="204"/>
      <c r="M227" s="204"/>
      <c r="N227" s="204"/>
      <c r="O227" s="204"/>
      <c r="P227" s="204"/>
      <c r="Q227" s="204"/>
      <c r="R227" s="208"/>
      <c r="T227" s="209"/>
      <c r="U227" s="204"/>
      <c r="V227" s="204"/>
      <c r="W227" s="204"/>
      <c r="X227" s="204"/>
      <c r="Y227" s="204"/>
      <c r="Z227" s="204"/>
      <c r="AA227" s="210"/>
      <c r="AT227" s="211" t="s">
        <v>155</v>
      </c>
      <c r="AU227" s="211" t="s">
        <v>80</v>
      </c>
      <c r="AV227" s="202" t="s">
        <v>80</v>
      </c>
      <c r="AW227" s="202" t="s">
        <v>29</v>
      </c>
      <c r="AX227" s="202" t="s">
        <v>77</v>
      </c>
      <c r="AY227" s="211" t="s">
        <v>148</v>
      </c>
    </row>
    <row r="228" spans="2:65" s="29" customFormat="1" ht="22.5" customHeight="1">
      <c r="B228" s="30"/>
      <c r="C228" s="233" t="s">
        <v>394</v>
      </c>
      <c r="D228" s="233" t="s">
        <v>297</v>
      </c>
      <c r="E228" s="234" t="s">
        <v>395</v>
      </c>
      <c r="F228" s="235" t="s">
        <v>396</v>
      </c>
      <c r="G228" s="235"/>
      <c r="H228" s="235"/>
      <c r="I228" s="235"/>
      <c r="J228" s="236" t="s">
        <v>321</v>
      </c>
      <c r="K228" s="237">
        <v>25</v>
      </c>
      <c r="L228" s="238">
        <v>107</v>
      </c>
      <c r="M228" s="238"/>
      <c r="N228" s="238">
        <f>ROUND(L228*K228,2)</f>
        <v>2675</v>
      </c>
      <c r="O228" s="238"/>
      <c r="P228" s="238"/>
      <c r="Q228" s="238"/>
      <c r="R228" s="32"/>
      <c r="T228" s="198"/>
      <c r="U228" s="41" t="s">
        <v>36</v>
      </c>
      <c r="V228" s="199">
        <v>0</v>
      </c>
      <c r="W228" s="199">
        <f>V228*K228</f>
        <v>0</v>
      </c>
      <c r="X228" s="199">
        <v>0.00016999999999999999</v>
      </c>
      <c r="Y228" s="199">
        <f>X228*K228</f>
        <v>0.0042499999999999994</v>
      </c>
      <c r="Z228" s="199">
        <v>0</v>
      </c>
      <c r="AA228" s="200">
        <f>Z228*K228</f>
        <v>0</v>
      </c>
      <c r="AR228" s="11" t="s">
        <v>182</v>
      </c>
      <c r="AT228" s="11" t="s">
        <v>297</v>
      </c>
      <c r="AU228" s="11" t="s">
        <v>80</v>
      </c>
      <c r="AY228" s="11" t="s">
        <v>148</v>
      </c>
      <c r="BE228" s="201">
        <f>IF(U228="základní",N228,0)</f>
        <v>2675</v>
      </c>
      <c r="BF228" s="201">
        <f>IF(U228="snížená",N228,0)</f>
        <v>0</v>
      </c>
      <c r="BG228" s="201">
        <f>IF(U228="zákl. přenesená",N228,0)</f>
        <v>0</v>
      </c>
      <c r="BH228" s="201">
        <f>IF(U228="sníž. přenesená",N228,0)</f>
        <v>0</v>
      </c>
      <c r="BI228" s="201">
        <f>IF(U228="nulová",N228,0)</f>
        <v>0</v>
      </c>
      <c r="BJ228" s="11" t="s">
        <v>77</v>
      </c>
      <c r="BK228" s="201">
        <f>ROUND(L228*K228,2)</f>
        <v>2675</v>
      </c>
      <c r="BL228" s="11" t="s">
        <v>86</v>
      </c>
      <c r="BM228" s="11" t="s">
        <v>397</v>
      </c>
    </row>
    <row r="229" spans="2:65" s="29" customFormat="1" ht="22.5" customHeight="1">
      <c r="B229" s="30"/>
      <c r="C229" s="233" t="s">
        <v>398</v>
      </c>
      <c r="D229" s="233" t="s">
        <v>297</v>
      </c>
      <c r="E229" s="234" t="s">
        <v>399</v>
      </c>
      <c r="F229" s="235" t="s">
        <v>400</v>
      </c>
      <c r="G229" s="235"/>
      <c r="H229" s="235"/>
      <c r="I229" s="235"/>
      <c r="J229" s="236" t="s">
        <v>321</v>
      </c>
      <c r="K229" s="237">
        <v>2.03</v>
      </c>
      <c r="L229" s="238">
        <v>1684</v>
      </c>
      <c r="M229" s="238"/>
      <c r="N229" s="238">
        <f>ROUND(L229*K229,2)</f>
        <v>3418.52</v>
      </c>
      <c r="O229" s="238"/>
      <c r="P229" s="238"/>
      <c r="Q229" s="238"/>
      <c r="R229" s="32"/>
      <c r="T229" s="198"/>
      <c r="U229" s="41" t="s">
        <v>36</v>
      </c>
      <c r="V229" s="199">
        <v>0</v>
      </c>
      <c r="W229" s="199">
        <f>V229*K229</f>
        <v>0</v>
      </c>
      <c r="X229" s="199">
        <v>0.0015999999999999999</v>
      </c>
      <c r="Y229" s="199">
        <f>X229*K229</f>
        <v>0.0032479999999999996</v>
      </c>
      <c r="Z229" s="199">
        <v>0</v>
      </c>
      <c r="AA229" s="200">
        <f>Z229*K229</f>
        <v>0</v>
      </c>
      <c r="AR229" s="11" t="s">
        <v>182</v>
      </c>
      <c r="AT229" s="11" t="s">
        <v>297</v>
      </c>
      <c r="AU229" s="11" t="s">
        <v>80</v>
      </c>
      <c r="AY229" s="11" t="s">
        <v>148</v>
      </c>
      <c r="BE229" s="201">
        <f>IF(U229="základní",N229,0)</f>
        <v>3418.52</v>
      </c>
      <c r="BF229" s="201">
        <f>IF(U229="snížená",N229,0)</f>
        <v>0</v>
      </c>
      <c r="BG229" s="201">
        <f>IF(U229="zákl. přenesená",N229,0)</f>
        <v>0</v>
      </c>
      <c r="BH229" s="201">
        <f>IF(U229="sníž. přenesená",N229,0)</f>
        <v>0</v>
      </c>
      <c r="BI229" s="201">
        <f>IF(U229="nulová",N229,0)</f>
        <v>0</v>
      </c>
      <c r="BJ229" s="11" t="s">
        <v>77</v>
      </c>
      <c r="BK229" s="201">
        <f>ROUND(L229*K229,2)</f>
        <v>3418.52</v>
      </c>
      <c r="BL229" s="11" t="s">
        <v>86</v>
      </c>
      <c r="BM229" s="11" t="s">
        <v>401</v>
      </c>
    </row>
    <row r="230" spans="2:51" s="202" customFormat="1" ht="22.5" customHeight="1">
      <c r="B230" s="203"/>
      <c r="C230" s="204"/>
      <c r="D230" s="204"/>
      <c r="E230" s="205"/>
      <c r="F230" s="206" t="s">
        <v>402</v>
      </c>
      <c r="G230" s="206"/>
      <c r="H230" s="206"/>
      <c r="I230" s="206"/>
      <c r="J230" s="204"/>
      <c r="K230" s="207">
        <v>2.03</v>
      </c>
      <c r="L230" s="204"/>
      <c r="M230" s="204"/>
      <c r="N230" s="204"/>
      <c r="O230" s="204"/>
      <c r="P230" s="204"/>
      <c r="Q230" s="204"/>
      <c r="R230" s="208"/>
      <c r="T230" s="209"/>
      <c r="U230" s="204"/>
      <c r="V230" s="204"/>
      <c r="W230" s="204"/>
      <c r="X230" s="204"/>
      <c r="Y230" s="204"/>
      <c r="Z230" s="204"/>
      <c r="AA230" s="210"/>
      <c r="AT230" s="211" t="s">
        <v>155</v>
      </c>
      <c r="AU230" s="211" t="s">
        <v>80</v>
      </c>
      <c r="AV230" s="202" t="s">
        <v>80</v>
      </c>
      <c r="AW230" s="202" t="s">
        <v>29</v>
      </c>
      <c r="AX230" s="202" t="s">
        <v>77</v>
      </c>
      <c r="AY230" s="211" t="s">
        <v>148</v>
      </c>
    </row>
    <row r="231" spans="2:65" s="29" customFormat="1" ht="22.5" customHeight="1">
      <c r="B231" s="30"/>
      <c r="C231" s="233" t="s">
        <v>403</v>
      </c>
      <c r="D231" s="233" t="s">
        <v>297</v>
      </c>
      <c r="E231" s="234" t="s">
        <v>404</v>
      </c>
      <c r="F231" s="235" t="s">
        <v>405</v>
      </c>
      <c r="G231" s="235"/>
      <c r="H231" s="235"/>
      <c r="I231" s="235"/>
      <c r="J231" s="236" t="s">
        <v>321</v>
      </c>
      <c r="K231" s="237">
        <v>5.075</v>
      </c>
      <c r="L231" s="238">
        <v>1977</v>
      </c>
      <c r="M231" s="238"/>
      <c r="N231" s="238">
        <f>ROUND(L231*K231,2)</f>
        <v>10033.28</v>
      </c>
      <c r="O231" s="238"/>
      <c r="P231" s="238"/>
      <c r="Q231" s="238"/>
      <c r="R231" s="32"/>
      <c r="T231" s="198"/>
      <c r="U231" s="41" t="s">
        <v>36</v>
      </c>
      <c r="V231" s="199">
        <v>0</v>
      </c>
      <c r="W231" s="199">
        <f>V231*K231</f>
        <v>0</v>
      </c>
      <c r="X231" s="199">
        <v>0.00035999999999999997</v>
      </c>
      <c r="Y231" s="199">
        <f>X231*K231</f>
        <v>0.0018269999999999998</v>
      </c>
      <c r="Z231" s="199">
        <v>0</v>
      </c>
      <c r="AA231" s="200">
        <f>Z231*K231</f>
        <v>0</v>
      </c>
      <c r="AR231" s="11" t="s">
        <v>182</v>
      </c>
      <c r="AT231" s="11" t="s">
        <v>297</v>
      </c>
      <c r="AU231" s="11" t="s">
        <v>80</v>
      </c>
      <c r="AY231" s="11" t="s">
        <v>148</v>
      </c>
      <c r="BE231" s="201">
        <f>IF(U231="základní",N231,0)</f>
        <v>10033.28</v>
      </c>
      <c r="BF231" s="201">
        <f>IF(U231="snížená",N231,0)</f>
        <v>0</v>
      </c>
      <c r="BG231" s="201">
        <f>IF(U231="zákl. přenesená",N231,0)</f>
        <v>0</v>
      </c>
      <c r="BH231" s="201">
        <f>IF(U231="sníž. přenesená",N231,0)</f>
        <v>0</v>
      </c>
      <c r="BI231" s="201">
        <f>IF(U231="nulová",N231,0)</f>
        <v>0</v>
      </c>
      <c r="BJ231" s="11" t="s">
        <v>77</v>
      </c>
      <c r="BK231" s="201">
        <f>ROUND(L231*K231,2)</f>
        <v>10033.28</v>
      </c>
      <c r="BL231" s="11" t="s">
        <v>86</v>
      </c>
      <c r="BM231" s="11" t="s">
        <v>406</v>
      </c>
    </row>
    <row r="232" spans="2:51" s="202" customFormat="1" ht="22.5" customHeight="1">
      <c r="B232" s="203"/>
      <c r="C232" s="204"/>
      <c r="D232" s="204"/>
      <c r="E232" s="205"/>
      <c r="F232" s="206" t="s">
        <v>407</v>
      </c>
      <c r="G232" s="206"/>
      <c r="H232" s="206"/>
      <c r="I232" s="206"/>
      <c r="J232" s="204"/>
      <c r="K232" s="207">
        <v>5.075</v>
      </c>
      <c r="L232" s="204"/>
      <c r="M232" s="204"/>
      <c r="N232" s="204"/>
      <c r="O232" s="204"/>
      <c r="P232" s="204"/>
      <c r="Q232" s="204"/>
      <c r="R232" s="208"/>
      <c r="T232" s="209"/>
      <c r="U232" s="204"/>
      <c r="V232" s="204"/>
      <c r="W232" s="204"/>
      <c r="X232" s="204"/>
      <c r="Y232" s="204"/>
      <c r="Z232" s="204"/>
      <c r="AA232" s="210"/>
      <c r="AT232" s="211" t="s">
        <v>155</v>
      </c>
      <c r="AU232" s="211" t="s">
        <v>80</v>
      </c>
      <c r="AV232" s="202" t="s">
        <v>80</v>
      </c>
      <c r="AW232" s="202" t="s">
        <v>29</v>
      </c>
      <c r="AX232" s="202" t="s">
        <v>77</v>
      </c>
      <c r="AY232" s="211" t="s">
        <v>148</v>
      </c>
    </row>
    <row r="233" spans="2:65" s="29" customFormat="1" ht="22.5" customHeight="1">
      <c r="B233" s="30"/>
      <c r="C233" s="233" t="s">
        <v>408</v>
      </c>
      <c r="D233" s="233" t="s">
        <v>297</v>
      </c>
      <c r="E233" s="234" t="s">
        <v>409</v>
      </c>
      <c r="F233" s="235" t="s">
        <v>410</v>
      </c>
      <c r="G233" s="235"/>
      <c r="H233" s="235"/>
      <c r="I233" s="235"/>
      <c r="J233" s="236" t="s">
        <v>321</v>
      </c>
      <c r="K233" s="237">
        <v>1.015</v>
      </c>
      <c r="L233" s="238">
        <v>1760</v>
      </c>
      <c r="M233" s="238"/>
      <c r="N233" s="238">
        <f>ROUND(L233*K233,2)</f>
        <v>1786.4</v>
      </c>
      <c r="O233" s="238"/>
      <c r="P233" s="238"/>
      <c r="Q233" s="238"/>
      <c r="R233" s="32"/>
      <c r="T233" s="198"/>
      <c r="U233" s="41" t="s">
        <v>36</v>
      </c>
      <c r="V233" s="199">
        <v>0</v>
      </c>
      <c r="W233" s="199">
        <f>V233*K233</f>
        <v>0</v>
      </c>
      <c r="X233" s="199">
        <v>0.00035999999999999997</v>
      </c>
      <c r="Y233" s="199">
        <f>X233*K233</f>
        <v>0.00036539999999999994</v>
      </c>
      <c r="Z233" s="199">
        <v>0</v>
      </c>
      <c r="AA233" s="200">
        <f>Z233*K233</f>
        <v>0</v>
      </c>
      <c r="AR233" s="11" t="s">
        <v>182</v>
      </c>
      <c r="AT233" s="11" t="s">
        <v>297</v>
      </c>
      <c r="AU233" s="11" t="s">
        <v>80</v>
      </c>
      <c r="AY233" s="11" t="s">
        <v>148</v>
      </c>
      <c r="BE233" s="201">
        <f>IF(U233="základní",N233,0)</f>
        <v>1786.4</v>
      </c>
      <c r="BF233" s="201">
        <f>IF(U233="snížená",N233,0)</f>
        <v>0</v>
      </c>
      <c r="BG233" s="201">
        <f>IF(U233="zákl. přenesená",N233,0)</f>
        <v>0</v>
      </c>
      <c r="BH233" s="201">
        <f>IF(U233="sníž. přenesená",N233,0)</f>
        <v>0</v>
      </c>
      <c r="BI233" s="201">
        <f>IF(U233="nulová",N233,0)</f>
        <v>0</v>
      </c>
      <c r="BJ233" s="11" t="s">
        <v>77</v>
      </c>
      <c r="BK233" s="201">
        <f>ROUND(L233*K233,2)</f>
        <v>1786.4</v>
      </c>
      <c r="BL233" s="11" t="s">
        <v>86</v>
      </c>
      <c r="BM233" s="11" t="s">
        <v>411</v>
      </c>
    </row>
    <row r="234" spans="2:65" s="29" customFormat="1" ht="22.5" customHeight="1">
      <c r="B234" s="30"/>
      <c r="C234" s="233" t="s">
        <v>412</v>
      </c>
      <c r="D234" s="233" t="s">
        <v>297</v>
      </c>
      <c r="E234" s="234" t="s">
        <v>413</v>
      </c>
      <c r="F234" s="235" t="s">
        <v>414</v>
      </c>
      <c r="G234" s="235"/>
      <c r="H234" s="235"/>
      <c r="I234" s="235"/>
      <c r="J234" s="236" t="s">
        <v>321</v>
      </c>
      <c r="K234" s="237">
        <v>1.015</v>
      </c>
      <c r="L234" s="238">
        <v>1775</v>
      </c>
      <c r="M234" s="238"/>
      <c r="N234" s="238">
        <f>ROUND(L234*K234,2)</f>
        <v>1801.63</v>
      </c>
      <c r="O234" s="238"/>
      <c r="P234" s="238"/>
      <c r="Q234" s="238"/>
      <c r="R234" s="32"/>
      <c r="T234" s="198"/>
      <c r="U234" s="41" t="s">
        <v>36</v>
      </c>
      <c r="V234" s="199">
        <v>0</v>
      </c>
      <c r="W234" s="199">
        <f>V234*K234</f>
        <v>0</v>
      </c>
      <c r="X234" s="199">
        <v>0.00035999999999999997</v>
      </c>
      <c r="Y234" s="199">
        <f>X234*K234</f>
        <v>0.00036539999999999994</v>
      </c>
      <c r="Z234" s="199">
        <v>0</v>
      </c>
      <c r="AA234" s="200">
        <f>Z234*K234</f>
        <v>0</v>
      </c>
      <c r="AR234" s="11" t="s">
        <v>182</v>
      </c>
      <c r="AT234" s="11" t="s">
        <v>297</v>
      </c>
      <c r="AU234" s="11" t="s">
        <v>80</v>
      </c>
      <c r="AY234" s="11" t="s">
        <v>148</v>
      </c>
      <c r="BE234" s="201">
        <f>IF(U234="základní",N234,0)</f>
        <v>1801.63</v>
      </c>
      <c r="BF234" s="201">
        <f>IF(U234="snížená",N234,0)</f>
        <v>0</v>
      </c>
      <c r="BG234" s="201">
        <f>IF(U234="zákl. přenesená",N234,0)</f>
        <v>0</v>
      </c>
      <c r="BH234" s="201">
        <f>IF(U234="sníž. přenesená",N234,0)</f>
        <v>0</v>
      </c>
      <c r="BI234" s="201">
        <f>IF(U234="nulová",N234,0)</f>
        <v>0</v>
      </c>
      <c r="BJ234" s="11" t="s">
        <v>77</v>
      </c>
      <c r="BK234" s="201">
        <f>ROUND(L234*K234,2)</f>
        <v>1801.63</v>
      </c>
      <c r="BL234" s="11" t="s">
        <v>86</v>
      </c>
      <c r="BM234" s="11" t="s">
        <v>415</v>
      </c>
    </row>
    <row r="235" spans="2:65" s="29" customFormat="1" ht="22.5" customHeight="1">
      <c r="B235" s="30"/>
      <c r="C235" s="192" t="s">
        <v>416</v>
      </c>
      <c r="D235" s="192" t="s">
        <v>149</v>
      </c>
      <c r="E235" s="193" t="s">
        <v>417</v>
      </c>
      <c r="F235" s="194" t="s">
        <v>418</v>
      </c>
      <c r="G235" s="194"/>
      <c r="H235" s="194"/>
      <c r="I235" s="194"/>
      <c r="J235" s="195" t="s">
        <v>321</v>
      </c>
      <c r="K235" s="196">
        <v>1</v>
      </c>
      <c r="L235" s="197">
        <v>224</v>
      </c>
      <c r="M235" s="197"/>
      <c r="N235" s="197">
        <f>ROUND(L235*K235,2)</f>
        <v>224</v>
      </c>
      <c r="O235" s="197"/>
      <c r="P235" s="197"/>
      <c r="Q235" s="197"/>
      <c r="R235" s="32"/>
      <c r="T235" s="198"/>
      <c r="U235" s="41" t="s">
        <v>36</v>
      </c>
      <c r="V235" s="199">
        <v>0.671</v>
      </c>
      <c r="W235" s="199">
        <f>V235*K235</f>
        <v>0.671</v>
      </c>
      <c r="X235" s="199">
        <v>0</v>
      </c>
      <c r="Y235" s="199">
        <f>X235*K235</f>
        <v>0</v>
      </c>
      <c r="Z235" s="199">
        <v>0</v>
      </c>
      <c r="AA235" s="200">
        <f>Z235*K235</f>
        <v>0</v>
      </c>
      <c r="AR235" s="11" t="s">
        <v>86</v>
      </c>
      <c r="AT235" s="11" t="s">
        <v>149</v>
      </c>
      <c r="AU235" s="11" t="s">
        <v>80</v>
      </c>
      <c r="AY235" s="11" t="s">
        <v>148</v>
      </c>
      <c r="BE235" s="201">
        <f>IF(U235="základní",N235,0)</f>
        <v>224</v>
      </c>
      <c r="BF235" s="201">
        <f>IF(U235="snížená",N235,0)</f>
        <v>0</v>
      </c>
      <c r="BG235" s="201">
        <f>IF(U235="zákl. přenesená",N235,0)</f>
        <v>0</v>
      </c>
      <c r="BH235" s="201">
        <f>IF(U235="sníž. přenesená",N235,0)</f>
        <v>0</v>
      </c>
      <c r="BI235" s="201">
        <f>IF(U235="nulová",N235,0)</f>
        <v>0</v>
      </c>
      <c r="BJ235" s="11" t="s">
        <v>77</v>
      </c>
      <c r="BK235" s="201">
        <f>ROUND(L235*K235,2)</f>
        <v>224</v>
      </c>
      <c r="BL235" s="11" t="s">
        <v>86</v>
      </c>
      <c r="BM235" s="11" t="s">
        <v>419</v>
      </c>
    </row>
    <row r="236" spans="2:65" s="29" customFormat="1" ht="31.5" customHeight="1">
      <c r="B236" s="30"/>
      <c r="C236" s="233" t="s">
        <v>420</v>
      </c>
      <c r="D236" s="233" t="s">
        <v>297</v>
      </c>
      <c r="E236" s="234" t="s">
        <v>421</v>
      </c>
      <c r="F236" s="235" t="s">
        <v>422</v>
      </c>
      <c r="G236" s="235"/>
      <c r="H236" s="235"/>
      <c r="I236" s="235"/>
      <c r="J236" s="236" t="s">
        <v>321</v>
      </c>
      <c r="K236" s="237">
        <v>1.015</v>
      </c>
      <c r="L236" s="238">
        <v>804</v>
      </c>
      <c r="M236" s="238"/>
      <c r="N236" s="238">
        <f>ROUND(L236*K236,2)</f>
        <v>816.06</v>
      </c>
      <c r="O236" s="238"/>
      <c r="P236" s="238"/>
      <c r="Q236" s="238"/>
      <c r="R236" s="32"/>
      <c r="T236" s="198"/>
      <c r="U236" s="41" t="s">
        <v>36</v>
      </c>
      <c r="V236" s="199">
        <v>0</v>
      </c>
      <c r="W236" s="199">
        <f>V236*K236</f>
        <v>0</v>
      </c>
      <c r="X236" s="199">
        <v>0.0007499999999999999</v>
      </c>
      <c r="Y236" s="199">
        <f>X236*K236</f>
        <v>0.0007612499999999999</v>
      </c>
      <c r="Z236" s="199">
        <v>0</v>
      </c>
      <c r="AA236" s="200">
        <f>Z236*K236</f>
        <v>0</v>
      </c>
      <c r="AR236" s="11" t="s">
        <v>182</v>
      </c>
      <c r="AT236" s="11" t="s">
        <v>297</v>
      </c>
      <c r="AU236" s="11" t="s">
        <v>80</v>
      </c>
      <c r="AY236" s="11" t="s">
        <v>148</v>
      </c>
      <c r="BE236" s="201">
        <f>IF(U236="základní",N236,0)</f>
        <v>816.06</v>
      </c>
      <c r="BF236" s="201">
        <f>IF(U236="snížená",N236,0)</f>
        <v>0</v>
      </c>
      <c r="BG236" s="201">
        <f>IF(U236="zákl. přenesená",N236,0)</f>
        <v>0</v>
      </c>
      <c r="BH236" s="201">
        <f>IF(U236="sníž. přenesená",N236,0)</f>
        <v>0</v>
      </c>
      <c r="BI236" s="201">
        <f>IF(U236="nulová",N236,0)</f>
        <v>0</v>
      </c>
      <c r="BJ236" s="11" t="s">
        <v>77</v>
      </c>
      <c r="BK236" s="201">
        <f>ROUND(L236*K236,2)</f>
        <v>816.06</v>
      </c>
      <c r="BL236" s="11" t="s">
        <v>86</v>
      </c>
      <c r="BM236" s="11" t="s">
        <v>423</v>
      </c>
    </row>
    <row r="237" spans="2:65" s="29" customFormat="1" ht="31.5" customHeight="1">
      <c r="B237" s="30"/>
      <c r="C237" s="192" t="s">
        <v>424</v>
      </c>
      <c r="D237" s="192" t="s">
        <v>149</v>
      </c>
      <c r="E237" s="193" t="s">
        <v>425</v>
      </c>
      <c r="F237" s="194" t="s">
        <v>426</v>
      </c>
      <c r="G237" s="194"/>
      <c r="H237" s="194"/>
      <c r="I237" s="194"/>
      <c r="J237" s="195" t="s">
        <v>321</v>
      </c>
      <c r="K237" s="196">
        <v>1</v>
      </c>
      <c r="L237" s="197">
        <v>588</v>
      </c>
      <c r="M237" s="197"/>
      <c r="N237" s="197">
        <f>ROUND(L237*K237,2)</f>
        <v>588</v>
      </c>
      <c r="O237" s="197"/>
      <c r="P237" s="197"/>
      <c r="Q237" s="197"/>
      <c r="R237" s="32"/>
      <c r="T237" s="198"/>
      <c r="U237" s="41" t="s">
        <v>36</v>
      </c>
      <c r="V237" s="199">
        <v>1.278</v>
      </c>
      <c r="W237" s="199">
        <f>V237*K237</f>
        <v>1.278</v>
      </c>
      <c r="X237" s="199">
        <v>0.00072</v>
      </c>
      <c r="Y237" s="199">
        <f>X237*K237</f>
        <v>0.00072</v>
      </c>
      <c r="Z237" s="199">
        <v>0</v>
      </c>
      <c r="AA237" s="200">
        <f>Z237*K237</f>
        <v>0</v>
      </c>
      <c r="AR237" s="11" t="s">
        <v>86</v>
      </c>
      <c r="AT237" s="11" t="s">
        <v>149</v>
      </c>
      <c r="AU237" s="11" t="s">
        <v>80</v>
      </c>
      <c r="AY237" s="11" t="s">
        <v>148</v>
      </c>
      <c r="BE237" s="201">
        <f>IF(U237="základní",N237,0)</f>
        <v>588</v>
      </c>
      <c r="BF237" s="201">
        <f>IF(U237="snížená",N237,0)</f>
        <v>0</v>
      </c>
      <c r="BG237" s="201">
        <f>IF(U237="zákl. přenesená",N237,0)</f>
        <v>0</v>
      </c>
      <c r="BH237" s="201">
        <f>IF(U237="sníž. přenesená",N237,0)</f>
        <v>0</v>
      </c>
      <c r="BI237" s="201">
        <f>IF(U237="nulová",N237,0)</f>
        <v>0</v>
      </c>
      <c r="BJ237" s="11" t="s">
        <v>77</v>
      </c>
      <c r="BK237" s="201">
        <f>ROUND(L237*K237,2)</f>
        <v>588</v>
      </c>
      <c r="BL237" s="11" t="s">
        <v>86</v>
      </c>
      <c r="BM237" s="11" t="s">
        <v>427</v>
      </c>
    </row>
    <row r="238" spans="2:65" s="29" customFormat="1" ht="31.5" customHeight="1">
      <c r="B238" s="30"/>
      <c r="C238" s="233" t="s">
        <v>428</v>
      </c>
      <c r="D238" s="233" t="s">
        <v>297</v>
      </c>
      <c r="E238" s="234" t="s">
        <v>429</v>
      </c>
      <c r="F238" s="235" t="s">
        <v>430</v>
      </c>
      <c r="G238" s="235"/>
      <c r="H238" s="235"/>
      <c r="I238" s="235"/>
      <c r="J238" s="236" t="s">
        <v>321</v>
      </c>
      <c r="K238" s="237">
        <v>1.01</v>
      </c>
      <c r="L238" s="238">
        <v>3224</v>
      </c>
      <c r="M238" s="238"/>
      <c r="N238" s="238">
        <f>ROUND(L238*K238,2)</f>
        <v>3256.24</v>
      </c>
      <c r="O238" s="238"/>
      <c r="P238" s="238"/>
      <c r="Q238" s="238"/>
      <c r="R238" s="32"/>
      <c r="T238" s="198"/>
      <c r="U238" s="41" t="s">
        <v>36</v>
      </c>
      <c r="V238" s="199">
        <v>0</v>
      </c>
      <c r="W238" s="199">
        <f>V238*K238</f>
        <v>0</v>
      </c>
      <c r="X238" s="199">
        <v>0.0044599999999999996</v>
      </c>
      <c r="Y238" s="199">
        <f>X238*K238</f>
        <v>0.004504599999999999</v>
      </c>
      <c r="Z238" s="199">
        <v>0</v>
      </c>
      <c r="AA238" s="200">
        <f>Z238*K238</f>
        <v>0</v>
      </c>
      <c r="AR238" s="11" t="s">
        <v>182</v>
      </c>
      <c r="AT238" s="11" t="s">
        <v>297</v>
      </c>
      <c r="AU238" s="11" t="s">
        <v>80</v>
      </c>
      <c r="AY238" s="11" t="s">
        <v>148</v>
      </c>
      <c r="BE238" s="201">
        <f>IF(U238="základní",N238,0)</f>
        <v>3256.24</v>
      </c>
      <c r="BF238" s="201">
        <f>IF(U238="snížená",N238,0)</f>
        <v>0</v>
      </c>
      <c r="BG238" s="201">
        <f>IF(U238="zákl. přenesená",N238,0)</f>
        <v>0</v>
      </c>
      <c r="BH238" s="201">
        <f>IF(U238="sníž. přenesená",N238,0)</f>
        <v>0</v>
      </c>
      <c r="BI238" s="201">
        <f>IF(U238="nulová",N238,0)</f>
        <v>0</v>
      </c>
      <c r="BJ238" s="11" t="s">
        <v>77</v>
      </c>
      <c r="BK238" s="201">
        <f>ROUND(L238*K238,2)</f>
        <v>3256.24</v>
      </c>
      <c r="BL238" s="11" t="s">
        <v>86</v>
      </c>
      <c r="BM238" s="11" t="s">
        <v>431</v>
      </c>
    </row>
    <row r="239" spans="2:65" s="29" customFormat="1" ht="22.5" customHeight="1">
      <c r="B239" s="30"/>
      <c r="C239" s="192" t="s">
        <v>432</v>
      </c>
      <c r="D239" s="192" t="s">
        <v>149</v>
      </c>
      <c r="E239" s="193" t="s">
        <v>433</v>
      </c>
      <c r="F239" s="194" t="s">
        <v>434</v>
      </c>
      <c r="G239" s="194"/>
      <c r="H239" s="194"/>
      <c r="I239" s="194"/>
      <c r="J239" s="195" t="s">
        <v>321</v>
      </c>
      <c r="K239" s="196">
        <v>1</v>
      </c>
      <c r="L239" s="197">
        <v>226</v>
      </c>
      <c r="M239" s="197"/>
      <c r="N239" s="197">
        <f>ROUND(L239*K239,2)</f>
        <v>226</v>
      </c>
      <c r="O239" s="197"/>
      <c r="P239" s="197"/>
      <c r="Q239" s="197"/>
      <c r="R239" s="32"/>
      <c r="T239" s="198"/>
      <c r="U239" s="41" t="s">
        <v>36</v>
      </c>
      <c r="V239" s="199">
        <v>0.7080000000000001</v>
      </c>
      <c r="W239" s="199">
        <f>V239*K239</f>
        <v>0.7080000000000001</v>
      </c>
      <c r="X239" s="199">
        <v>0.00033999999999999997</v>
      </c>
      <c r="Y239" s="199">
        <f>X239*K239</f>
        <v>0.00033999999999999997</v>
      </c>
      <c r="Z239" s="199">
        <v>0</v>
      </c>
      <c r="AA239" s="200">
        <f>Z239*K239</f>
        <v>0</v>
      </c>
      <c r="AR239" s="11" t="s">
        <v>86</v>
      </c>
      <c r="AT239" s="11" t="s">
        <v>149</v>
      </c>
      <c r="AU239" s="11" t="s">
        <v>80</v>
      </c>
      <c r="AY239" s="11" t="s">
        <v>148</v>
      </c>
      <c r="BE239" s="201">
        <f>IF(U239="základní",N239,0)</f>
        <v>226</v>
      </c>
      <c r="BF239" s="201">
        <f>IF(U239="snížená",N239,0)</f>
        <v>0</v>
      </c>
      <c r="BG239" s="201">
        <f>IF(U239="zákl. přenesená",N239,0)</f>
        <v>0</v>
      </c>
      <c r="BH239" s="201">
        <f>IF(U239="sníž. přenesená",N239,0)</f>
        <v>0</v>
      </c>
      <c r="BI239" s="201">
        <f>IF(U239="nulová",N239,0)</f>
        <v>0</v>
      </c>
      <c r="BJ239" s="11" t="s">
        <v>77</v>
      </c>
      <c r="BK239" s="201">
        <f>ROUND(L239*K239,2)</f>
        <v>226</v>
      </c>
      <c r="BL239" s="11" t="s">
        <v>86</v>
      </c>
      <c r="BM239" s="11" t="s">
        <v>435</v>
      </c>
    </row>
    <row r="240" spans="2:65" s="29" customFormat="1" ht="22.5" customHeight="1">
      <c r="B240" s="30"/>
      <c r="C240" s="233" t="s">
        <v>436</v>
      </c>
      <c r="D240" s="233" t="s">
        <v>297</v>
      </c>
      <c r="E240" s="234" t="s">
        <v>437</v>
      </c>
      <c r="F240" s="235" t="s">
        <v>438</v>
      </c>
      <c r="G240" s="235"/>
      <c r="H240" s="235"/>
      <c r="I240" s="235"/>
      <c r="J240" s="236" t="s">
        <v>321</v>
      </c>
      <c r="K240" s="237">
        <v>1</v>
      </c>
      <c r="L240" s="238">
        <v>10171</v>
      </c>
      <c r="M240" s="238"/>
      <c r="N240" s="238">
        <f>ROUND(L240*K240,2)</f>
        <v>10171</v>
      </c>
      <c r="O240" s="238"/>
      <c r="P240" s="238"/>
      <c r="Q240" s="238"/>
      <c r="R240" s="32"/>
      <c r="T240" s="198"/>
      <c r="U240" s="41" t="s">
        <v>36</v>
      </c>
      <c r="V240" s="199">
        <v>0</v>
      </c>
      <c r="W240" s="199">
        <f>V240*K240</f>
        <v>0</v>
      </c>
      <c r="X240" s="199">
        <v>0.014</v>
      </c>
      <c r="Y240" s="199">
        <f>X240*K240</f>
        <v>0.014</v>
      </c>
      <c r="Z240" s="199">
        <v>0</v>
      </c>
      <c r="AA240" s="200">
        <f>Z240*K240</f>
        <v>0</v>
      </c>
      <c r="AR240" s="11" t="s">
        <v>182</v>
      </c>
      <c r="AT240" s="11" t="s">
        <v>297</v>
      </c>
      <c r="AU240" s="11" t="s">
        <v>80</v>
      </c>
      <c r="AY240" s="11" t="s">
        <v>148</v>
      </c>
      <c r="BE240" s="201">
        <f>IF(U240="základní",N240,0)</f>
        <v>10171</v>
      </c>
      <c r="BF240" s="201">
        <f>IF(U240="snížená",N240,0)</f>
        <v>0</v>
      </c>
      <c r="BG240" s="201">
        <f>IF(U240="zákl. přenesená",N240,0)</f>
        <v>0</v>
      </c>
      <c r="BH240" s="201">
        <f>IF(U240="sníž. přenesená",N240,0)</f>
        <v>0</v>
      </c>
      <c r="BI240" s="201">
        <f>IF(U240="nulová",N240,0)</f>
        <v>0</v>
      </c>
      <c r="BJ240" s="11" t="s">
        <v>77</v>
      </c>
      <c r="BK240" s="201">
        <f>ROUND(L240*K240,2)</f>
        <v>10171</v>
      </c>
      <c r="BL240" s="11" t="s">
        <v>86</v>
      </c>
      <c r="BM240" s="11" t="s">
        <v>439</v>
      </c>
    </row>
    <row r="241" spans="2:65" s="29" customFormat="1" ht="31.5" customHeight="1">
      <c r="B241" s="30"/>
      <c r="C241" s="192" t="s">
        <v>440</v>
      </c>
      <c r="D241" s="192" t="s">
        <v>149</v>
      </c>
      <c r="E241" s="193" t="s">
        <v>441</v>
      </c>
      <c r="F241" s="194" t="s">
        <v>442</v>
      </c>
      <c r="G241" s="194"/>
      <c r="H241" s="194"/>
      <c r="I241" s="194"/>
      <c r="J241" s="195" t="s">
        <v>321</v>
      </c>
      <c r="K241" s="196">
        <v>1</v>
      </c>
      <c r="L241" s="197">
        <v>862</v>
      </c>
      <c r="M241" s="197"/>
      <c r="N241" s="197">
        <f>ROUND(L241*K241,2)</f>
        <v>862</v>
      </c>
      <c r="O241" s="197"/>
      <c r="P241" s="197"/>
      <c r="Q241" s="197"/>
      <c r="R241" s="32"/>
      <c r="T241" s="198"/>
      <c r="U241" s="41" t="s">
        <v>36</v>
      </c>
      <c r="V241" s="199">
        <v>3.592</v>
      </c>
      <c r="W241" s="199">
        <f>V241*K241</f>
        <v>3.592</v>
      </c>
      <c r="X241" s="199">
        <v>0</v>
      </c>
      <c r="Y241" s="199">
        <f>X241*K241</f>
        <v>0</v>
      </c>
      <c r="Z241" s="199">
        <v>0</v>
      </c>
      <c r="AA241" s="200">
        <f>Z241*K241</f>
        <v>0</v>
      </c>
      <c r="AR241" s="11" t="s">
        <v>86</v>
      </c>
      <c r="AT241" s="11" t="s">
        <v>149</v>
      </c>
      <c r="AU241" s="11" t="s">
        <v>80</v>
      </c>
      <c r="AY241" s="11" t="s">
        <v>148</v>
      </c>
      <c r="BE241" s="201">
        <f>IF(U241="základní",N241,0)</f>
        <v>862</v>
      </c>
      <c r="BF241" s="201">
        <f>IF(U241="snížená",N241,0)</f>
        <v>0</v>
      </c>
      <c r="BG241" s="201">
        <f>IF(U241="zákl. přenesená",N241,0)</f>
        <v>0</v>
      </c>
      <c r="BH241" s="201">
        <f>IF(U241="sníž. přenesená",N241,0)</f>
        <v>0</v>
      </c>
      <c r="BI241" s="201">
        <f>IF(U241="nulová",N241,0)</f>
        <v>0</v>
      </c>
      <c r="BJ241" s="11" t="s">
        <v>77</v>
      </c>
      <c r="BK241" s="201">
        <f>ROUND(L241*K241,2)</f>
        <v>862</v>
      </c>
      <c r="BL241" s="11" t="s">
        <v>86</v>
      </c>
      <c r="BM241" s="11" t="s">
        <v>443</v>
      </c>
    </row>
    <row r="242" spans="2:65" s="29" customFormat="1" ht="31.5" customHeight="1">
      <c r="B242" s="30"/>
      <c r="C242" s="233" t="s">
        <v>444</v>
      </c>
      <c r="D242" s="233" t="s">
        <v>297</v>
      </c>
      <c r="E242" s="234" t="s">
        <v>445</v>
      </c>
      <c r="F242" s="235" t="s">
        <v>446</v>
      </c>
      <c r="G242" s="235"/>
      <c r="H242" s="235"/>
      <c r="I242" s="235"/>
      <c r="J242" s="236" t="s">
        <v>321</v>
      </c>
      <c r="K242" s="237">
        <v>1.01</v>
      </c>
      <c r="L242" s="238">
        <v>1938</v>
      </c>
      <c r="M242" s="238"/>
      <c r="N242" s="238">
        <f>ROUND(L242*K242,2)</f>
        <v>1957.38</v>
      </c>
      <c r="O242" s="238"/>
      <c r="P242" s="238"/>
      <c r="Q242" s="238"/>
      <c r="R242" s="32"/>
      <c r="T242" s="198"/>
      <c r="U242" s="41" t="s">
        <v>36</v>
      </c>
      <c r="V242" s="199">
        <v>0</v>
      </c>
      <c r="W242" s="199">
        <f>V242*K242</f>
        <v>0</v>
      </c>
      <c r="X242" s="199">
        <v>0.00415</v>
      </c>
      <c r="Y242" s="199">
        <f>X242*K242</f>
        <v>0.0041915</v>
      </c>
      <c r="Z242" s="199">
        <v>0</v>
      </c>
      <c r="AA242" s="200">
        <f>Z242*K242</f>
        <v>0</v>
      </c>
      <c r="AR242" s="11" t="s">
        <v>182</v>
      </c>
      <c r="AT242" s="11" t="s">
        <v>297</v>
      </c>
      <c r="AU242" s="11" t="s">
        <v>80</v>
      </c>
      <c r="AY242" s="11" t="s">
        <v>148</v>
      </c>
      <c r="BE242" s="201">
        <f>IF(U242="základní",N242,0)</f>
        <v>1957.38</v>
      </c>
      <c r="BF242" s="201">
        <f>IF(U242="snížená",N242,0)</f>
        <v>0</v>
      </c>
      <c r="BG242" s="201">
        <f>IF(U242="zákl. přenesená",N242,0)</f>
        <v>0</v>
      </c>
      <c r="BH242" s="201">
        <f>IF(U242="sníž. přenesená",N242,0)</f>
        <v>0</v>
      </c>
      <c r="BI242" s="201">
        <f>IF(U242="nulová",N242,0)</f>
        <v>0</v>
      </c>
      <c r="BJ242" s="11" t="s">
        <v>77</v>
      </c>
      <c r="BK242" s="201">
        <f>ROUND(L242*K242,2)</f>
        <v>1957.38</v>
      </c>
      <c r="BL242" s="11" t="s">
        <v>86</v>
      </c>
      <c r="BM242" s="11" t="s">
        <v>447</v>
      </c>
    </row>
    <row r="243" spans="2:65" s="29" customFormat="1" ht="31.5" customHeight="1">
      <c r="B243" s="30"/>
      <c r="C243" s="233" t="s">
        <v>448</v>
      </c>
      <c r="D243" s="233" t="s">
        <v>297</v>
      </c>
      <c r="E243" s="234" t="s">
        <v>449</v>
      </c>
      <c r="F243" s="235" t="s">
        <v>450</v>
      </c>
      <c r="G243" s="235"/>
      <c r="H243" s="235"/>
      <c r="I243" s="235"/>
      <c r="J243" s="236" t="s">
        <v>321</v>
      </c>
      <c r="K243" s="237">
        <v>1</v>
      </c>
      <c r="L243" s="238">
        <v>78</v>
      </c>
      <c r="M243" s="238"/>
      <c r="N243" s="238">
        <f>ROUND(L243*K243,2)</f>
        <v>78</v>
      </c>
      <c r="O243" s="238"/>
      <c r="P243" s="238"/>
      <c r="Q243" s="238"/>
      <c r="R243" s="32"/>
      <c r="T243" s="198"/>
      <c r="U243" s="41" t="s">
        <v>36</v>
      </c>
      <c r="V243" s="199">
        <v>0</v>
      </c>
      <c r="W243" s="199">
        <f>V243*K243</f>
        <v>0</v>
      </c>
      <c r="X243" s="199">
        <v>0.00019999999999999998</v>
      </c>
      <c r="Y243" s="199">
        <f>X243*K243</f>
        <v>0.00019999999999999998</v>
      </c>
      <c r="Z243" s="199">
        <v>0</v>
      </c>
      <c r="AA243" s="200">
        <f>Z243*K243</f>
        <v>0</v>
      </c>
      <c r="AR243" s="11" t="s">
        <v>182</v>
      </c>
      <c r="AT243" s="11" t="s">
        <v>297</v>
      </c>
      <c r="AU243" s="11" t="s">
        <v>80</v>
      </c>
      <c r="AY243" s="11" t="s">
        <v>148</v>
      </c>
      <c r="BE243" s="201">
        <f>IF(U243="základní",N243,0)</f>
        <v>78</v>
      </c>
      <c r="BF243" s="201">
        <f>IF(U243="snížená",N243,0)</f>
        <v>0</v>
      </c>
      <c r="BG243" s="201">
        <f>IF(U243="zákl. přenesená",N243,0)</f>
        <v>0</v>
      </c>
      <c r="BH243" s="201">
        <f>IF(U243="sníž. přenesená",N243,0)</f>
        <v>0</v>
      </c>
      <c r="BI243" s="201">
        <f>IF(U243="nulová",N243,0)</f>
        <v>0</v>
      </c>
      <c r="BJ243" s="11" t="s">
        <v>77</v>
      </c>
      <c r="BK243" s="201">
        <f>ROUND(L243*K243,2)</f>
        <v>78</v>
      </c>
      <c r="BL243" s="11" t="s">
        <v>86</v>
      </c>
      <c r="BM243" s="11" t="s">
        <v>451</v>
      </c>
    </row>
    <row r="244" spans="2:65" s="29" customFormat="1" ht="31.5" customHeight="1">
      <c r="B244" s="30"/>
      <c r="C244" s="192" t="s">
        <v>452</v>
      </c>
      <c r="D244" s="192" t="s">
        <v>149</v>
      </c>
      <c r="E244" s="193" t="s">
        <v>453</v>
      </c>
      <c r="F244" s="194" t="s">
        <v>454</v>
      </c>
      <c r="G244" s="194"/>
      <c r="H244" s="194"/>
      <c r="I244" s="194"/>
      <c r="J244" s="195" t="s">
        <v>169</v>
      </c>
      <c r="K244" s="196">
        <v>509.4</v>
      </c>
      <c r="L244" s="197">
        <v>22.9</v>
      </c>
      <c r="M244" s="197"/>
      <c r="N244" s="197">
        <f>ROUND(L244*K244,2)</f>
        <v>11665.26</v>
      </c>
      <c r="O244" s="197"/>
      <c r="P244" s="197"/>
      <c r="Q244" s="197"/>
      <c r="R244" s="32"/>
      <c r="T244" s="198"/>
      <c r="U244" s="41" t="s">
        <v>36</v>
      </c>
      <c r="V244" s="199">
        <v>0.082</v>
      </c>
      <c r="W244" s="199">
        <f>V244*K244</f>
        <v>41.7708</v>
      </c>
      <c r="X244" s="199">
        <v>0</v>
      </c>
      <c r="Y244" s="199">
        <f>X244*K244</f>
        <v>0</v>
      </c>
      <c r="Z244" s="199">
        <v>0</v>
      </c>
      <c r="AA244" s="200">
        <f>Z244*K244</f>
        <v>0</v>
      </c>
      <c r="AR244" s="11" t="s">
        <v>86</v>
      </c>
      <c r="AT244" s="11" t="s">
        <v>149</v>
      </c>
      <c r="AU244" s="11" t="s">
        <v>80</v>
      </c>
      <c r="AY244" s="11" t="s">
        <v>148</v>
      </c>
      <c r="BE244" s="201">
        <f>IF(U244="základní",N244,0)</f>
        <v>11665.26</v>
      </c>
      <c r="BF244" s="201">
        <f>IF(U244="snížená",N244,0)</f>
        <v>0</v>
      </c>
      <c r="BG244" s="201">
        <f>IF(U244="zákl. přenesená",N244,0)</f>
        <v>0</v>
      </c>
      <c r="BH244" s="201">
        <f>IF(U244="sníž. přenesená",N244,0)</f>
        <v>0</v>
      </c>
      <c r="BI244" s="201">
        <f>IF(U244="nulová",N244,0)</f>
        <v>0</v>
      </c>
      <c r="BJ244" s="11" t="s">
        <v>77</v>
      </c>
      <c r="BK244" s="201">
        <f>ROUND(L244*K244,2)</f>
        <v>11665.26</v>
      </c>
      <c r="BL244" s="11" t="s">
        <v>86</v>
      </c>
      <c r="BM244" s="11" t="s">
        <v>455</v>
      </c>
    </row>
    <row r="245" spans="2:65" s="29" customFormat="1" ht="22.5" customHeight="1">
      <c r="B245" s="30"/>
      <c r="C245" s="192" t="s">
        <v>456</v>
      </c>
      <c r="D245" s="192" t="s">
        <v>149</v>
      </c>
      <c r="E245" s="193" t="s">
        <v>457</v>
      </c>
      <c r="F245" s="194" t="s">
        <v>458</v>
      </c>
      <c r="G245" s="194"/>
      <c r="H245" s="194"/>
      <c r="I245" s="194"/>
      <c r="J245" s="195" t="s">
        <v>169</v>
      </c>
      <c r="K245" s="196">
        <v>509.4</v>
      </c>
      <c r="L245" s="197">
        <v>13.7</v>
      </c>
      <c r="M245" s="197"/>
      <c r="N245" s="197">
        <f>ROUND(L245*K245,2)</f>
        <v>6978.78</v>
      </c>
      <c r="O245" s="197"/>
      <c r="P245" s="197"/>
      <c r="Q245" s="197"/>
      <c r="R245" s="32"/>
      <c r="T245" s="198"/>
      <c r="U245" s="41" t="s">
        <v>36</v>
      </c>
      <c r="V245" s="199">
        <v>0.044000000000000004</v>
      </c>
      <c r="W245" s="199">
        <f>V245*K245</f>
        <v>22.413600000000002</v>
      </c>
      <c r="X245" s="199">
        <v>0</v>
      </c>
      <c r="Y245" s="199">
        <f>X245*K245</f>
        <v>0</v>
      </c>
      <c r="Z245" s="199">
        <v>0</v>
      </c>
      <c r="AA245" s="200">
        <f>Z245*K245</f>
        <v>0</v>
      </c>
      <c r="AR245" s="11" t="s">
        <v>86</v>
      </c>
      <c r="AT245" s="11" t="s">
        <v>149</v>
      </c>
      <c r="AU245" s="11" t="s">
        <v>80</v>
      </c>
      <c r="AY245" s="11" t="s">
        <v>148</v>
      </c>
      <c r="BE245" s="201">
        <f>IF(U245="základní",N245,0)</f>
        <v>6978.78</v>
      </c>
      <c r="BF245" s="201">
        <f>IF(U245="snížená",N245,0)</f>
        <v>0</v>
      </c>
      <c r="BG245" s="201">
        <f>IF(U245="zákl. přenesená",N245,0)</f>
        <v>0</v>
      </c>
      <c r="BH245" s="201">
        <f>IF(U245="sníž. přenesená",N245,0)</f>
        <v>0</v>
      </c>
      <c r="BI245" s="201">
        <f>IF(U245="nulová",N245,0)</f>
        <v>0</v>
      </c>
      <c r="BJ245" s="11" t="s">
        <v>77</v>
      </c>
      <c r="BK245" s="201">
        <f>ROUND(L245*K245,2)</f>
        <v>6978.78</v>
      </c>
      <c r="BL245" s="11" t="s">
        <v>86</v>
      </c>
      <c r="BM245" s="11" t="s">
        <v>459</v>
      </c>
    </row>
    <row r="246" spans="2:65" s="29" customFormat="1" ht="31.5" customHeight="1">
      <c r="B246" s="30"/>
      <c r="C246" s="192" t="s">
        <v>460</v>
      </c>
      <c r="D246" s="192" t="s">
        <v>149</v>
      </c>
      <c r="E246" s="193" t="s">
        <v>461</v>
      </c>
      <c r="F246" s="194" t="s">
        <v>462</v>
      </c>
      <c r="G246" s="194"/>
      <c r="H246" s="194"/>
      <c r="I246" s="194"/>
      <c r="J246" s="195" t="s">
        <v>321</v>
      </c>
      <c r="K246" s="196">
        <v>2</v>
      </c>
      <c r="L246" s="197">
        <v>6020</v>
      </c>
      <c r="M246" s="197"/>
      <c r="N246" s="197">
        <f>ROUND(L246*K246,2)</f>
        <v>12040</v>
      </c>
      <c r="O246" s="197"/>
      <c r="P246" s="197"/>
      <c r="Q246" s="197"/>
      <c r="R246" s="32"/>
      <c r="T246" s="198"/>
      <c r="U246" s="41" t="s">
        <v>36</v>
      </c>
      <c r="V246" s="199">
        <v>10.3</v>
      </c>
      <c r="W246" s="199">
        <f>V246*K246</f>
        <v>20.6</v>
      </c>
      <c r="X246" s="199">
        <v>0.46156</v>
      </c>
      <c r="Y246" s="199">
        <f>X246*K246</f>
        <v>0.92312</v>
      </c>
      <c r="Z246" s="199">
        <v>0</v>
      </c>
      <c r="AA246" s="200">
        <f>Z246*K246</f>
        <v>0</v>
      </c>
      <c r="AR246" s="11" t="s">
        <v>86</v>
      </c>
      <c r="AT246" s="11" t="s">
        <v>149</v>
      </c>
      <c r="AU246" s="11" t="s">
        <v>80</v>
      </c>
      <c r="AY246" s="11" t="s">
        <v>148</v>
      </c>
      <c r="BE246" s="201">
        <f>IF(U246="základní",N246,0)</f>
        <v>12040</v>
      </c>
      <c r="BF246" s="201">
        <f>IF(U246="snížená",N246,0)</f>
        <v>0</v>
      </c>
      <c r="BG246" s="201">
        <f>IF(U246="zákl. přenesená",N246,0)</f>
        <v>0</v>
      </c>
      <c r="BH246" s="201">
        <f>IF(U246="sníž. přenesená",N246,0)</f>
        <v>0</v>
      </c>
      <c r="BI246" s="201">
        <f>IF(U246="nulová",N246,0)</f>
        <v>0</v>
      </c>
      <c r="BJ246" s="11" t="s">
        <v>77</v>
      </c>
      <c r="BK246" s="201">
        <f>ROUND(L246*K246,2)</f>
        <v>12040</v>
      </c>
      <c r="BL246" s="11" t="s">
        <v>86</v>
      </c>
      <c r="BM246" s="11" t="s">
        <v>463</v>
      </c>
    </row>
    <row r="247" spans="2:65" s="29" customFormat="1" ht="22.5" customHeight="1">
      <c r="B247" s="30"/>
      <c r="C247" s="192" t="s">
        <v>464</v>
      </c>
      <c r="D247" s="192" t="s">
        <v>149</v>
      </c>
      <c r="E247" s="193" t="s">
        <v>465</v>
      </c>
      <c r="F247" s="194" t="s">
        <v>466</v>
      </c>
      <c r="G247" s="194"/>
      <c r="H247" s="194"/>
      <c r="I247" s="194"/>
      <c r="J247" s="195" t="s">
        <v>321</v>
      </c>
      <c r="K247" s="196">
        <v>1</v>
      </c>
      <c r="L247" s="197">
        <v>686</v>
      </c>
      <c r="M247" s="197"/>
      <c r="N247" s="197">
        <f>ROUND(L247*K247,2)</f>
        <v>686</v>
      </c>
      <c r="O247" s="197"/>
      <c r="P247" s="197"/>
      <c r="Q247" s="197"/>
      <c r="R247" s="32"/>
      <c r="T247" s="198"/>
      <c r="U247" s="41" t="s">
        <v>36</v>
      </c>
      <c r="V247" s="199">
        <v>1.182</v>
      </c>
      <c r="W247" s="199">
        <f>V247*K247</f>
        <v>1.182</v>
      </c>
      <c r="X247" s="199">
        <v>0.30704000000000004</v>
      </c>
      <c r="Y247" s="199">
        <f>X247*K247</f>
        <v>0.30704000000000004</v>
      </c>
      <c r="Z247" s="199">
        <v>0</v>
      </c>
      <c r="AA247" s="200">
        <f>Z247*K247</f>
        <v>0</v>
      </c>
      <c r="AR247" s="11" t="s">
        <v>86</v>
      </c>
      <c r="AT247" s="11" t="s">
        <v>149</v>
      </c>
      <c r="AU247" s="11" t="s">
        <v>80</v>
      </c>
      <c r="AY247" s="11" t="s">
        <v>148</v>
      </c>
      <c r="BE247" s="201">
        <f>IF(U247="základní",N247,0)</f>
        <v>686</v>
      </c>
      <c r="BF247" s="201">
        <f>IF(U247="snížená",N247,0)</f>
        <v>0</v>
      </c>
      <c r="BG247" s="201">
        <f>IF(U247="zákl. přenesená",N247,0)</f>
        <v>0</v>
      </c>
      <c r="BH247" s="201">
        <f>IF(U247="sníž. přenesená",N247,0)</f>
        <v>0</v>
      </c>
      <c r="BI247" s="201">
        <f>IF(U247="nulová",N247,0)</f>
        <v>0</v>
      </c>
      <c r="BJ247" s="11" t="s">
        <v>77</v>
      </c>
      <c r="BK247" s="201">
        <f>ROUND(L247*K247,2)</f>
        <v>686</v>
      </c>
      <c r="BL247" s="11" t="s">
        <v>86</v>
      </c>
      <c r="BM247" s="11" t="s">
        <v>467</v>
      </c>
    </row>
    <row r="248" spans="2:65" s="29" customFormat="1" ht="22.5" customHeight="1">
      <c r="B248" s="30"/>
      <c r="C248" s="233" t="s">
        <v>468</v>
      </c>
      <c r="D248" s="233" t="s">
        <v>297</v>
      </c>
      <c r="E248" s="234" t="s">
        <v>469</v>
      </c>
      <c r="F248" s="235" t="s">
        <v>470</v>
      </c>
      <c r="G248" s="235"/>
      <c r="H248" s="235"/>
      <c r="I248" s="235"/>
      <c r="J248" s="236" t="s">
        <v>321</v>
      </c>
      <c r="K248" s="237">
        <v>1</v>
      </c>
      <c r="L248" s="238">
        <v>1620</v>
      </c>
      <c r="M248" s="238"/>
      <c r="N248" s="238">
        <f>ROUND(L248*K248,2)</f>
        <v>1620</v>
      </c>
      <c r="O248" s="238"/>
      <c r="P248" s="238"/>
      <c r="Q248" s="238"/>
      <c r="R248" s="32"/>
      <c r="T248" s="198"/>
      <c r="U248" s="41" t="s">
        <v>36</v>
      </c>
      <c r="V248" s="199">
        <v>0</v>
      </c>
      <c r="W248" s="199">
        <f>V248*K248</f>
        <v>0</v>
      </c>
      <c r="X248" s="199">
        <v>0.084</v>
      </c>
      <c r="Y248" s="199">
        <f>X248*K248</f>
        <v>0.084</v>
      </c>
      <c r="Z248" s="199">
        <v>0</v>
      </c>
      <c r="AA248" s="200">
        <f>Z248*K248</f>
        <v>0</v>
      </c>
      <c r="AR248" s="11" t="s">
        <v>182</v>
      </c>
      <c r="AT248" s="11" t="s">
        <v>297</v>
      </c>
      <c r="AU248" s="11" t="s">
        <v>80</v>
      </c>
      <c r="AY248" s="11" t="s">
        <v>148</v>
      </c>
      <c r="BE248" s="201">
        <f>IF(U248="základní",N248,0)</f>
        <v>1620</v>
      </c>
      <c r="BF248" s="201">
        <f>IF(U248="snížená",N248,0)</f>
        <v>0</v>
      </c>
      <c r="BG248" s="201">
        <f>IF(U248="zákl. přenesená",N248,0)</f>
        <v>0</v>
      </c>
      <c r="BH248" s="201">
        <f>IF(U248="sníž. přenesená",N248,0)</f>
        <v>0</v>
      </c>
      <c r="BI248" s="201">
        <f>IF(U248="nulová",N248,0)</f>
        <v>0</v>
      </c>
      <c r="BJ248" s="11" t="s">
        <v>77</v>
      </c>
      <c r="BK248" s="201">
        <f>ROUND(L248*K248,2)</f>
        <v>1620</v>
      </c>
      <c r="BL248" s="11" t="s">
        <v>86</v>
      </c>
      <c r="BM248" s="11" t="s">
        <v>471</v>
      </c>
    </row>
    <row r="249" spans="2:65" s="29" customFormat="1" ht="22.5" customHeight="1">
      <c r="B249" s="30"/>
      <c r="C249" s="233" t="s">
        <v>472</v>
      </c>
      <c r="D249" s="233" t="s">
        <v>297</v>
      </c>
      <c r="E249" s="234" t="s">
        <v>473</v>
      </c>
      <c r="F249" s="235" t="s">
        <v>474</v>
      </c>
      <c r="G249" s="235"/>
      <c r="H249" s="235"/>
      <c r="I249" s="235"/>
      <c r="J249" s="236" t="s">
        <v>321</v>
      </c>
      <c r="K249" s="237">
        <v>1</v>
      </c>
      <c r="L249" s="238">
        <v>485</v>
      </c>
      <c r="M249" s="238"/>
      <c r="N249" s="238">
        <f>ROUND(L249*K249,2)</f>
        <v>485</v>
      </c>
      <c r="O249" s="238"/>
      <c r="P249" s="238"/>
      <c r="Q249" s="238"/>
      <c r="R249" s="32"/>
      <c r="T249" s="198"/>
      <c r="U249" s="41" t="s">
        <v>36</v>
      </c>
      <c r="V249" s="199">
        <v>0</v>
      </c>
      <c r="W249" s="199">
        <f>V249*K249</f>
        <v>0</v>
      </c>
      <c r="X249" s="199">
        <v>0.001</v>
      </c>
      <c r="Y249" s="199">
        <f>X249*K249</f>
        <v>0.001</v>
      </c>
      <c r="Z249" s="199">
        <v>0</v>
      </c>
      <c r="AA249" s="200">
        <f>Z249*K249</f>
        <v>0</v>
      </c>
      <c r="AR249" s="11" t="s">
        <v>182</v>
      </c>
      <c r="AT249" s="11" t="s">
        <v>297</v>
      </c>
      <c r="AU249" s="11" t="s">
        <v>80</v>
      </c>
      <c r="AY249" s="11" t="s">
        <v>148</v>
      </c>
      <c r="BE249" s="201">
        <f>IF(U249="základní",N249,0)</f>
        <v>485</v>
      </c>
      <c r="BF249" s="201">
        <f>IF(U249="snížená",N249,0)</f>
        <v>0</v>
      </c>
      <c r="BG249" s="201">
        <f>IF(U249="zákl. přenesená",N249,0)</f>
        <v>0</v>
      </c>
      <c r="BH249" s="201">
        <f>IF(U249="sníž. přenesená",N249,0)</f>
        <v>0</v>
      </c>
      <c r="BI249" s="201">
        <f>IF(U249="nulová",N249,0)</f>
        <v>0</v>
      </c>
      <c r="BJ249" s="11" t="s">
        <v>77</v>
      </c>
      <c r="BK249" s="201">
        <f>ROUND(L249*K249,2)</f>
        <v>485</v>
      </c>
      <c r="BL249" s="11" t="s">
        <v>86</v>
      </c>
      <c r="BM249" s="11" t="s">
        <v>475</v>
      </c>
    </row>
    <row r="250" spans="2:65" s="29" customFormat="1" ht="22.5" customHeight="1">
      <c r="B250" s="30"/>
      <c r="C250" s="192" t="s">
        <v>476</v>
      </c>
      <c r="D250" s="192" t="s">
        <v>149</v>
      </c>
      <c r="E250" s="193" t="s">
        <v>477</v>
      </c>
      <c r="F250" s="194" t="s">
        <v>478</v>
      </c>
      <c r="G250" s="194"/>
      <c r="H250" s="194"/>
      <c r="I250" s="194"/>
      <c r="J250" s="195" t="s">
        <v>321</v>
      </c>
      <c r="K250" s="196">
        <v>1</v>
      </c>
      <c r="L250" s="197">
        <v>196</v>
      </c>
      <c r="M250" s="197"/>
      <c r="N250" s="197">
        <f>ROUND(L250*K250,2)</f>
        <v>196</v>
      </c>
      <c r="O250" s="197"/>
      <c r="P250" s="197"/>
      <c r="Q250" s="197"/>
      <c r="R250" s="32"/>
      <c r="T250" s="198"/>
      <c r="U250" s="41" t="s">
        <v>36</v>
      </c>
      <c r="V250" s="199">
        <v>0.336</v>
      </c>
      <c r="W250" s="199">
        <f>V250*K250</f>
        <v>0.336</v>
      </c>
      <c r="X250" s="199">
        <v>0.00031</v>
      </c>
      <c r="Y250" s="199">
        <f>X250*K250</f>
        <v>0.00031</v>
      </c>
      <c r="Z250" s="199">
        <v>0</v>
      </c>
      <c r="AA250" s="200">
        <f>Z250*K250</f>
        <v>0</v>
      </c>
      <c r="AR250" s="11" t="s">
        <v>86</v>
      </c>
      <c r="AT250" s="11" t="s">
        <v>149</v>
      </c>
      <c r="AU250" s="11" t="s">
        <v>80</v>
      </c>
      <c r="AY250" s="11" t="s">
        <v>148</v>
      </c>
      <c r="BE250" s="201">
        <f>IF(U250="základní",N250,0)</f>
        <v>196</v>
      </c>
      <c r="BF250" s="201">
        <f>IF(U250="snížená",N250,0)</f>
        <v>0</v>
      </c>
      <c r="BG250" s="201">
        <f>IF(U250="zákl. přenesená",N250,0)</f>
        <v>0</v>
      </c>
      <c r="BH250" s="201">
        <f>IF(U250="sníž. přenesená",N250,0)</f>
        <v>0</v>
      </c>
      <c r="BI250" s="201">
        <f>IF(U250="nulová",N250,0)</f>
        <v>0</v>
      </c>
      <c r="BJ250" s="11" t="s">
        <v>77</v>
      </c>
      <c r="BK250" s="201">
        <f>ROUND(L250*K250,2)</f>
        <v>196</v>
      </c>
      <c r="BL250" s="11" t="s">
        <v>86</v>
      </c>
      <c r="BM250" s="11" t="s">
        <v>479</v>
      </c>
    </row>
    <row r="251" spans="2:65" s="29" customFormat="1" ht="22.5" customHeight="1">
      <c r="B251" s="30"/>
      <c r="C251" s="233" t="s">
        <v>480</v>
      </c>
      <c r="D251" s="233" t="s">
        <v>297</v>
      </c>
      <c r="E251" s="234" t="s">
        <v>481</v>
      </c>
      <c r="F251" s="235" t="s">
        <v>482</v>
      </c>
      <c r="G251" s="235"/>
      <c r="H251" s="235"/>
      <c r="I251" s="235"/>
      <c r="J251" s="236" t="s">
        <v>321</v>
      </c>
      <c r="K251" s="237">
        <v>1</v>
      </c>
      <c r="L251" s="238">
        <v>615</v>
      </c>
      <c r="M251" s="238"/>
      <c r="N251" s="238">
        <f>ROUND(L251*K251,2)</f>
        <v>615</v>
      </c>
      <c r="O251" s="238"/>
      <c r="P251" s="238"/>
      <c r="Q251" s="238"/>
      <c r="R251" s="32"/>
      <c r="T251" s="198"/>
      <c r="U251" s="41" t="s">
        <v>36</v>
      </c>
      <c r="V251" s="199">
        <v>0</v>
      </c>
      <c r="W251" s="199">
        <f>V251*K251</f>
        <v>0</v>
      </c>
      <c r="X251" s="199">
        <v>0.011300000000000001</v>
      </c>
      <c r="Y251" s="199">
        <f>X251*K251</f>
        <v>0.011300000000000001</v>
      </c>
      <c r="Z251" s="199">
        <v>0</v>
      </c>
      <c r="AA251" s="200">
        <f>Z251*K251</f>
        <v>0</v>
      </c>
      <c r="AR251" s="11" t="s">
        <v>182</v>
      </c>
      <c r="AT251" s="11" t="s">
        <v>297</v>
      </c>
      <c r="AU251" s="11" t="s">
        <v>80</v>
      </c>
      <c r="AY251" s="11" t="s">
        <v>148</v>
      </c>
      <c r="BE251" s="201">
        <f>IF(U251="základní",N251,0)</f>
        <v>615</v>
      </c>
      <c r="BF251" s="201">
        <f>IF(U251="snížená",N251,0)</f>
        <v>0</v>
      </c>
      <c r="BG251" s="201">
        <f>IF(U251="zákl. přenesená",N251,0)</f>
        <v>0</v>
      </c>
      <c r="BH251" s="201">
        <f>IF(U251="sníž. přenesená",N251,0)</f>
        <v>0</v>
      </c>
      <c r="BI251" s="201">
        <f>IF(U251="nulová",N251,0)</f>
        <v>0</v>
      </c>
      <c r="BJ251" s="11" t="s">
        <v>77</v>
      </c>
      <c r="BK251" s="201">
        <f>ROUND(L251*K251,2)</f>
        <v>615</v>
      </c>
      <c r="BL251" s="11" t="s">
        <v>86</v>
      </c>
      <c r="BM251" s="11" t="s">
        <v>483</v>
      </c>
    </row>
    <row r="252" spans="2:65" s="29" customFormat="1" ht="22.5" customHeight="1">
      <c r="B252" s="30"/>
      <c r="C252" s="233" t="s">
        <v>484</v>
      </c>
      <c r="D252" s="233" t="s">
        <v>297</v>
      </c>
      <c r="E252" s="234" t="s">
        <v>485</v>
      </c>
      <c r="F252" s="235" t="s">
        <v>486</v>
      </c>
      <c r="G252" s="235"/>
      <c r="H252" s="235"/>
      <c r="I252" s="235"/>
      <c r="J252" s="236" t="s">
        <v>321</v>
      </c>
      <c r="K252" s="237">
        <v>1</v>
      </c>
      <c r="L252" s="238">
        <v>162</v>
      </c>
      <c r="M252" s="238"/>
      <c r="N252" s="238">
        <f>ROUND(L252*K252,2)</f>
        <v>162</v>
      </c>
      <c r="O252" s="238"/>
      <c r="P252" s="238"/>
      <c r="Q252" s="238"/>
      <c r="R252" s="32"/>
      <c r="T252" s="198"/>
      <c r="U252" s="41" t="s">
        <v>36</v>
      </c>
      <c r="V252" s="199">
        <v>0</v>
      </c>
      <c r="W252" s="199">
        <f>V252*K252</f>
        <v>0</v>
      </c>
      <c r="X252" s="199">
        <v>0.084</v>
      </c>
      <c r="Y252" s="199">
        <f>X252*K252</f>
        <v>0.084</v>
      </c>
      <c r="Z252" s="199">
        <v>0</v>
      </c>
      <c r="AA252" s="200">
        <f>Z252*K252</f>
        <v>0</v>
      </c>
      <c r="AR252" s="11" t="s">
        <v>182</v>
      </c>
      <c r="AT252" s="11" t="s">
        <v>297</v>
      </c>
      <c r="AU252" s="11" t="s">
        <v>80</v>
      </c>
      <c r="AY252" s="11" t="s">
        <v>148</v>
      </c>
      <c r="BE252" s="201">
        <f>IF(U252="základní",N252,0)</f>
        <v>162</v>
      </c>
      <c r="BF252" s="201">
        <f>IF(U252="snížená",N252,0)</f>
        <v>0</v>
      </c>
      <c r="BG252" s="201">
        <f>IF(U252="zákl. přenesená",N252,0)</f>
        <v>0</v>
      </c>
      <c r="BH252" s="201">
        <f>IF(U252="sníž. přenesená",N252,0)</f>
        <v>0</v>
      </c>
      <c r="BI252" s="201">
        <f>IF(U252="nulová",N252,0)</f>
        <v>0</v>
      </c>
      <c r="BJ252" s="11" t="s">
        <v>77</v>
      </c>
      <c r="BK252" s="201">
        <f>ROUND(L252*K252,2)</f>
        <v>162</v>
      </c>
      <c r="BL252" s="11" t="s">
        <v>86</v>
      </c>
      <c r="BM252" s="11" t="s">
        <v>487</v>
      </c>
    </row>
    <row r="253" spans="2:65" s="29" customFormat="1" ht="22.5" customHeight="1">
      <c r="B253" s="30"/>
      <c r="C253" s="233" t="s">
        <v>488</v>
      </c>
      <c r="D253" s="233" t="s">
        <v>297</v>
      </c>
      <c r="E253" s="234" t="s">
        <v>489</v>
      </c>
      <c r="F253" s="235" t="s">
        <v>490</v>
      </c>
      <c r="G253" s="235"/>
      <c r="H253" s="235"/>
      <c r="I253" s="235"/>
      <c r="J253" s="236" t="s">
        <v>321</v>
      </c>
      <c r="K253" s="237">
        <v>1</v>
      </c>
      <c r="L253" s="238">
        <v>787</v>
      </c>
      <c r="M253" s="238"/>
      <c r="N253" s="238">
        <f>ROUND(L253*K253,2)</f>
        <v>787</v>
      </c>
      <c r="O253" s="238"/>
      <c r="P253" s="238"/>
      <c r="Q253" s="238"/>
      <c r="R253" s="32"/>
      <c r="T253" s="198"/>
      <c r="U253" s="41" t="s">
        <v>36</v>
      </c>
      <c r="V253" s="199">
        <v>0</v>
      </c>
      <c r="W253" s="199">
        <f>V253*K253</f>
        <v>0</v>
      </c>
      <c r="X253" s="199">
        <v>0.0033</v>
      </c>
      <c r="Y253" s="199">
        <f>X253*K253</f>
        <v>0.0033</v>
      </c>
      <c r="Z253" s="199">
        <v>0</v>
      </c>
      <c r="AA253" s="200">
        <f>Z253*K253</f>
        <v>0</v>
      </c>
      <c r="AR253" s="11" t="s">
        <v>182</v>
      </c>
      <c r="AT253" s="11" t="s">
        <v>297</v>
      </c>
      <c r="AU253" s="11" t="s">
        <v>80</v>
      </c>
      <c r="AY253" s="11" t="s">
        <v>148</v>
      </c>
      <c r="BE253" s="201">
        <f>IF(U253="základní",N253,0)</f>
        <v>787</v>
      </c>
      <c r="BF253" s="201">
        <f>IF(U253="snížená",N253,0)</f>
        <v>0</v>
      </c>
      <c r="BG253" s="201">
        <f>IF(U253="zákl. přenesená",N253,0)</f>
        <v>0</v>
      </c>
      <c r="BH253" s="201">
        <f>IF(U253="sníž. přenesená",N253,0)</f>
        <v>0</v>
      </c>
      <c r="BI253" s="201">
        <f>IF(U253="nulová",N253,0)</f>
        <v>0</v>
      </c>
      <c r="BJ253" s="11" t="s">
        <v>77</v>
      </c>
      <c r="BK253" s="201">
        <f>ROUND(L253*K253,2)</f>
        <v>787</v>
      </c>
      <c r="BL253" s="11" t="s">
        <v>86</v>
      </c>
      <c r="BM253" s="11" t="s">
        <v>491</v>
      </c>
    </row>
    <row r="254" spans="2:65" s="29" customFormat="1" ht="22.5" customHeight="1">
      <c r="B254" s="30"/>
      <c r="C254" s="192" t="s">
        <v>492</v>
      </c>
      <c r="D254" s="192" t="s">
        <v>149</v>
      </c>
      <c r="E254" s="193" t="s">
        <v>493</v>
      </c>
      <c r="F254" s="194" t="s">
        <v>494</v>
      </c>
      <c r="G254" s="194"/>
      <c r="H254" s="194"/>
      <c r="I254" s="194"/>
      <c r="J254" s="195" t="s">
        <v>321</v>
      </c>
      <c r="K254" s="196">
        <v>1</v>
      </c>
      <c r="L254" s="197">
        <v>261</v>
      </c>
      <c r="M254" s="197"/>
      <c r="N254" s="197">
        <f>ROUND(L254*K254,2)</f>
        <v>261</v>
      </c>
      <c r="O254" s="197"/>
      <c r="P254" s="197"/>
      <c r="Q254" s="197"/>
      <c r="R254" s="32"/>
      <c r="T254" s="198"/>
      <c r="U254" s="41" t="s">
        <v>36</v>
      </c>
      <c r="V254" s="199">
        <v>0.772</v>
      </c>
      <c r="W254" s="199">
        <f>V254*K254</f>
        <v>0.772</v>
      </c>
      <c r="X254" s="199">
        <v>0.059820000000000005</v>
      </c>
      <c r="Y254" s="199">
        <f>X254*K254</f>
        <v>0.059820000000000005</v>
      </c>
      <c r="Z254" s="199">
        <v>0</v>
      </c>
      <c r="AA254" s="200">
        <f>Z254*K254</f>
        <v>0</v>
      </c>
      <c r="AR254" s="11" t="s">
        <v>86</v>
      </c>
      <c r="AT254" s="11" t="s">
        <v>149</v>
      </c>
      <c r="AU254" s="11" t="s">
        <v>80</v>
      </c>
      <c r="AY254" s="11" t="s">
        <v>148</v>
      </c>
      <c r="BE254" s="201">
        <f>IF(U254="základní",N254,0)</f>
        <v>261</v>
      </c>
      <c r="BF254" s="201">
        <f>IF(U254="snížená",N254,0)</f>
        <v>0</v>
      </c>
      <c r="BG254" s="201">
        <f>IF(U254="zákl. přenesená",N254,0)</f>
        <v>0</v>
      </c>
      <c r="BH254" s="201">
        <f>IF(U254="sníž. přenesená",N254,0)</f>
        <v>0</v>
      </c>
      <c r="BI254" s="201">
        <f>IF(U254="nulová",N254,0)</f>
        <v>0</v>
      </c>
      <c r="BJ254" s="11" t="s">
        <v>77</v>
      </c>
      <c r="BK254" s="201">
        <f>ROUND(L254*K254,2)</f>
        <v>261</v>
      </c>
      <c r="BL254" s="11" t="s">
        <v>86</v>
      </c>
      <c r="BM254" s="11" t="s">
        <v>495</v>
      </c>
    </row>
    <row r="255" spans="2:65" s="29" customFormat="1" ht="31.5" customHeight="1">
      <c r="B255" s="30"/>
      <c r="C255" s="192" t="s">
        <v>496</v>
      </c>
      <c r="D255" s="192" t="s">
        <v>149</v>
      </c>
      <c r="E255" s="193" t="s">
        <v>497</v>
      </c>
      <c r="F255" s="194" t="s">
        <v>498</v>
      </c>
      <c r="G255" s="194"/>
      <c r="H255" s="194"/>
      <c r="I255" s="194"/>
      <c r="J255" s="195" t="s">
        <v>321</v>
      </c>
      <c r="K255" s="196">
        <v>1</v>
      </c>
      <c r="L255" s="197">
        <v>227</v>
      </c>
      <c r="M255" s="197"/>
      <c r="N255" s="197">
        <f>ROUND(L255*K255,2)</f>
        <v>227</v>
      </c>
      <c r="O255" s="197"/>
      <c r="P255" s="197"/>
      <c r="Q255" s="197"/>
      <c r="R255" s="32"/>
      <c r="T255" s="198"/>
      <c r="U255" s="41" t="s">
        <v>36</v>
      </c>
      <c r="V255" s="199">
        <v>0.403</v>
      </c>
      <c r="W255" s="199">
        <f>V255*K255</f>
        <v>0.403</v>
      </c>
      <c r="X255" s="199">
        <v>0.00015999999999999999</v>
      </c>
      <c r="Y255" s="199">
        <f>X255*K255</f>
        <v>0.00015999999999999999</v>
      </c>
      <c r="Z255" s="199">
        <v>0</v>
      </c>
      <c r="AA255" s="200">
        <f>Z255*K255</f>
        <v>0</v>
      </c>
      <c r="AR255" s="11" t="s">
        <v>86</v>
      </c>
      <c r="AT255" s="11" t="s">
        <v>149</v>
      </c>
      <c r="AU255" s="11" t="s">
        <v>80</v>
      </c>
      <c r="AY255" s="11" t="s">
        <v>148</v>
      </c>
      <c r="BE255" s="201">
        <f>IF(U255="základní",N255,0)</f>
        <v>227</v>
      </c>
      <c r="BF255" s="201">
        <f>IF(U255="snížená",N255,0)</f>
        <v>0</v>
      </c>
      <c r="BG255" s="201">
        <f>IF(U255="zákl. přenesená",N255,0)</f>
        <v>0</v>
      </c>
      <c r="BH255" s="201">
        <f>IF(U255="sníž. přenesená",N255,0)</f>
        <v>0</v>
      </c>
      <c r="BI255" s="201">
        <f>IF(U255="nulová",N255,0)</f>
        <v>0</v>
      </c>
      <c r="BJ255" s="11" t="s">
        <v>77</v>
      </c>
      <c r="BK255" s="201">
        <f>ROUND(L255*K255,2)</f>
        <v>227</v>
      </c>
      <c r="BL255" s="11" t="s">
        <v>86</v>
      </c>
      <c r="BM255" s="11" t="s">
        <v>499</v>
      </c>
    </row>
    <row r="256" spans="2:65" s="29" customFormat="1" ht="31.5" customHeight="1">
      <c r="B256" s="30"/>
      <c r="C256" s="233" t="s">
        <v>500</v>
      </c>
      <c r="D256" s="233" t="s">
        <v>297</v>
      </c>
      <c r="E256" s="234" t="s">
        <v>501</v>
      </c>
      <c r="F256" s="235" t="s">
        <v>502</v>
      </c>
      <c r="G256" s="235"/>
      <c r="H256" s="235"/>
      <c r="I256" s="235"/>
      <c r="J256" s="236" t="s">
        <v>169</v>
      </c>
      <c r="K256" s="237">
        <v>2.2</v>
      </c>
      <c r="L256" s="238">
        <v>208</v>
      </c>
      <c r="M256" s="238"/>
      <c r="N256" s="238">
        <f>ROUND(L256*K256,2)</f>
        <v>457.6</v>
      </c>
      <c r="O256" s="238"/>
      <c r="P256" s="238"/>
      <c r="Q256" s="238"/>
      <c r="R256" s="32"/>
      <c r="T256" s="198"/>
      <c r="U256" s="41" t="s">
        <v>36</v>
      </c>
      <c r="V256" s="199">
        <v>0</v>
      </c>
      <c r="W256" s="199">
        <f>V256*K256</f>
        <v>0</v>
      </c>
      <c r="X256" s="199">
        <v>0.0055</v>
      </c>
      <c r="Y256" s="199">
        <f>X256*K256</f>
        <v>0.0121</v>
      </c>
      <c r="Z256" s="199">
        <v>0</v>
      </c>
      <c r="AA256" s="200">
        <f>Z256*K256</f>
        <v>0</v>
      </c>
      <c r="AR256" s="11" t="s">
        <v>182</v>
      </c>
      <c r="AT256" s="11" t="s">
        <v>297</v>
      </c>
      <c r="AU256" s="11" t="s">
        <v>80</v>
      </c>
      <c r="AY256" s="11" t="s">
        <v>148</v>
      </c>
      <c r="BE256" s="201">
        <f>IF(U256="základní",N256,0)</f>
        <v>457.6</v>
      </c>
      <c r="BF256" s="201">
        <f>IF(U256="snížená",N256,0)</f>
        <v>0</v>
      </c>
      <c r="BG256" s="201">
        <f>IF(U256="zákl. přenesená",N256,0)</f>
        <v>0</v>
      </c>
      <c r="BH256" s="201">
        <f>IF(U256="sníž. přenesená",N256,0)</f>
        <v>0</v>
      </c>
      <c r="BI256" s="201">
        <f>IF(U256="nulová",N256,0)</f>
        <v>0</v>
      </c>
      <c r="BJ256" s="11" t="s">
        <v>77</v>
      </c>
      <c r="BK256" s="201">
        <f>ROUND(L256*K256,2)</f>
        <v>457.6</v>
      </c>
      <c r="BL256" s="11" t="s">
        <v>86</v>
      </c>
      <c r="BM256" s="11" t="s">
        <v>503</v>
      </c>
    </row>
    <row r="257" spans="2:63" s="178" customFormat="1" ht="29.25" customHeight="1">
      <c r="B257" s="179"/>
      <c r="C257" s="180"/>
      <c r="D257" s="190" t="s">
        <v>122</v>
      </c>
      <c r="E257" s="190"/>
      <c r="F257" s="190"/>
      <c r="G257" s="190"/>
      <c r="H257" s="190"/>
      <c r="I257" s="190"/>
      <c r="J257" s="190"/>
      <c r="K257" s="190"/>
      <c r="L257" s="190"/>
      <c r="M257" s="190"/>
      <c r="N257" s="239">
        <f>BK257</f>
        <v>10754.7</v>
      </c>
      <c r="O257" s="239"/>
      <c r="P257" s="239"/>
      <c r="Q257" s="239"/>
      <c r="R257" s="183"/>
      <c r="T257" s="184"/>
      <c r="U257" s="180"/>
      <c r="V257" s="180"/>
      <c r="W257" s="185">
        <f>SUM(W258:W262)</f>
        <v>18.9635</v>
      </c>
      <c r="X257" s="180"/>
      <c r="Y257" s="185">
        <f>SUM(Y258:Y262)</f>
        <v>0.005335</v>
      </c>
      <c r="Z257" s="180"/>
      <c r="AA257" s="186">
        <f>SUM(AA258:AA262)</f>
        <v>0</v>
      </c>
      <c r="AR257" s="187" t="s">
        <v>77</v>
      </c>
      <c r="AT257" s="188" t="s">
        <v>70</v>
      </c>
      <c r="AU257" s="188" t="s">
        <v>77</v>
      </c>
      <c r="AY257" s="187" t="s">
        <v>148</v>
      </c>
      <c r="BK257" s="189">
        <f>SUM(BK258:BK262)</f>
        <v>10754.7</v>
      </c>
    </row>
    <row r="258" spans="2:65" s="29" customFormat="1" ht="22.5" customHeight="1">
      <c r="B258" s="30"/>
      <c r="C258" s="233" t="s">
        <v>504</v>
      </c>
      <c r="D258" s="233" t="s">
        <v>297</v>
      </c>
      <c r="E258" s="234" t="s">
        <v>505</v>
      </c>
      <c r="F258" s="235" t="s">
        <v>506</v>
      </c>
      <c r="G258" s="235"/>
      <c r="H258" s="235"/>
      <c r="I258" s="235"/>
      <c r="J258" s="236" t="s">
        <v>321</v>
      </c>
      <c r="K258" s="237">
        <v>4</v>
      </c>
      <c r="L258" s="238">
        <v>500</v>
      </c>
      <c r="M258" s="238"/>
      <c r="N258" s="238">
        <f>ROUND(L258*K258,2)</f>
        <v>2000</v>
      </c>
      <c r="O258" s="238"/>
      <c r="P258" s="238"/>
      <c r="Q258" s="238"/>
      <c r="R258" s="32"/>
      <c r="T258" s="198"/>
      <c r="U258" s="41" t="s">
        <v>36</v>
      </c>
      <c r="V258" s="199">
        <v>0</v>
      </c>
      <c r="W258" s="199">
        <f>V258*K258</f>
        <v>0</v>
      </c>
      <c r="X258" s="199">
        <v>0</v>
      </c>
      <c r="Y258" s="199">
        <f>X258*K258</f>
        <v>0</v>
      </c>
      <c r="Z258" s="199">
        <v>0</v>
      </c>
      <c r="AA258" s="200">
        <f>Z258*K258</f>
        <v>0</v>
      </c>
      <c r="AR258" s="11" t="s">
        <v>182</v>
      </c>
      <c r="AT258" s="11" t="s">
        <v>297</v>
      </c>
      <c r="AU258" s="11" t="s">
        <v>80</v>
      </c>
      <c r="AY258" s="11" t="s">
        <v>148</v>
      </c>
      <c r="BE258" s="201">
        <f>IF(U258="základní",N258,0)</f>
        <v>2000</v>
      </c>
      <c r="BF258" s="201">
        <f>IF(U258="snížená",N258,0)</f>
        <v>0</v>
      </c>
      <c r="BG258" s="201">
        <f>IF(U258="zákl. přenesená",N258,0)</f>
        <v>0</v>
      </c>
      <c r="BH258" s="201">
        <f>IF(U258="sníž. přenesená",N258,0)</f>
        <v>0</v>
      </c>
      <c r="BI258" s="201">
        <f>IF(U258="nulová",N258,0)</f>
        <v>0</v>
      </c>
      <c r="BJ258" s="11" t="s">
        <v>77</v>
      </c>
      <c r="BK258" s="201">
        <f>ROUND(L258*K258,2)</f>
        <v>2000</v>
      </c>
      <c r="BL258" s="11" t="s">
        <v>86</v>
      </c>
      <c r="BM258" s="11" t="s">
        <v>507</v>
      </c>
    </row>
    <row r="259" spans="2:65" s="29" customFormat="1" ht="22.5" customHeight="1">
      <c r="B259" s="30"/>
      <c r="C259" s="233" t="s">
        <v>508</v>
      </c>
      <c r="D259" s="233" t="s">
        <v>297</v>
      </c>
      <c r="E259" s="234" t="s">
        <v>509</v>
      </c>
      <c r="F259" s="235" t="s">
        <v>510</v>
      </c>
      <c r="G259" s="235"/>
      <c r="H259" s="235"/>
      <c r="I259" s="235"/>
      <c r="J259" s="236" t="s">
        <v>321</v>
      </c>
      <c r="K259" s="237">
        <v>1</v>
      </c>
      <c r="L259" s="238">
        <v>500</v>
      </c>
      <c r="M259" s="238"/>
      <c r="N259" s="238">
        <f>ROUND(L259*K259,2)</f>
        <v>500</v>
      </c>
      <c r="O259" s="238"/>
      <c r="P259" s="238"/>
      <c r="Q259" s="238"/>
      <c r="R259" s="32"/>
      <c r="T259" s="198"/>
      <c r="U259" s="41" t="s">
        <v>36</v>
      </c>
      <c r="V259" s="199">
        <v>0</v>
      </c>
      <c r="W259" s="199">
        <f>V259*K259</f>
        <v>0</v>
      </c>
      <c r="X259" s="199">
        <v>0</v>
      </c>
      <c r="Y259" s="199">
        <f>X259*K259</f>
        <v>0</v>
      </c>
      <c r="Z259" s="199">
        <v>0</v>
      </c>
      <c r="AA259" s="200">
        <f>Z259*K259</f>
        <v>0</v>
      </c>
      <c r="AR259" s="11" t="s">
        <v>182</v>
      </c>
      <c r="AT259" s="11" t="s">
        <v>297</v>
      </c>
      <c r="AU259" s="11" t="s">
        <v>80</v>
      </c>
      <c r="AY259" s="11" t="s">
        <v>148</v>
      </c>
      <c r="BE259" s="201">
        <f>IF(U259="základní",N259,0)</f>
        <v>500</v>
      </c>
      <c r="BF259" s="201">
        <f>IF(U259="snížená",N259,0)</f>
        <v>0</v>
      </c>
      <c r="BG259" s="201">
        <f>IF(U259="zákl. přenesená",N259,0)</f>
        <v>0</v>
      </c>
      <c r="BH259" s="201">
        <f>IF(U259="sníž. přenesená",N259,0)</f>
        <v>0</v>
      </c>
      <c r="BI259" s="201">
        <f>IF(U259="nulová",N259,0)</f>
        <v>0</v>
      </c>
      <c r="BJ259" s="11" t="s">
        <v>77</v>
      </c>
      <c r="BK259" s="201">
        <f>ROUND(L259*K259,2)</f>
        <v>500</v>
      </c>
      <c r="BL259" s="11" t="s">
        <v>86</v>
      </c>
      <c r="BM259" s="11" t="s">
        <v>511</v>
      </c>
    </row>
    <row r="260" spans="2:65" s="29" customFormat="1" ht="31.5" customHeight="1">
      <c r="B260" s="30"/>
      <c r="C260" s="192" t="s">
        <v>512</v>
      </c>
      <c r="D260" s="192" t="s">
        <v>149</v>
      </c>
      <c r="E260" s="193" t="s">
        <v>513</v>
      </c>
      <c r="F260" s="194" t="s">
        <v>514</v>
      </c>
      <c r="G260" s="194"/>
      <c r="H260" s="194"/>
      <c r="I260" s="194"/>
      <c r="J260" s="195" t="s">
        <v>169</v>
      </c>
      <c r="K260" s="196">
        <v>48.5</v>
      </c>
      <c r="L260" s="197">
        <v>99.1</v>
      </c>
      <c r="M260" s="197"/>
      <c r="N260" s="197">
        <f>ROUND(L260*K260,2)</f>
        <v>4806.35</v>
      </c>
      <c r="O260" s="197"/>
      <c r="P260" s="197"/>
      <c r="Q260" s="197"/>
      <c r="R260" s="32"/>
      <c r="T260" s="198"/>
      <c r="U260" s="41" t="s">
        <v>36</v>
      </c>
      <c r="V260" s="199">
        <v>0.195</v>
      </c>
      <c r="W260" s="199">
        <f>V260*K260</f>
        <v>9.4575</v>
      </c>
      <c r="X260" s="199">
        <v>0.00011</v>
      </c>
      <c r="Y260" s="199">
        <f>X260*K260</f>
        <v>0.005335</v>
      </c>
      <c r="Z260" s="199">
        <v>0</v>
      </c>
      <c r="AA260" s="200">
        <f>Z260*K260</f>
        <v>0</v>
      </c>
      <c r="AR260" s="11" t="s">
        <v>86</v>
      </c>
      <c r="AT260" s="11" t="s">
        <v>149</v>
      </c>
      <c r="AU260" s="11" t="s">
        <v>80</v>
      </c>
      <c r="AY260" s="11" t="s">
        <v>148</v>
      </c>
      <c r="BE260" s="201">
        <f>IF(U260="základní",N260,0)</f>
        <v>4806.35</v>
      </c>
      <c r="BF260" s="201">
        <f>IF(U260="snížená",N260,0)</f>
        <v>0</v>
      </c>
      <c r="BG260" s="201">
        <f>IF(U260="zákl. přenesená",N260,0)</f>
        <v>0</v>
      </c>
      <c r="BH260" s="201">
        <f>IF(U260="sníž. přenesená",N260,0)</f>
        <v>0</v>
      </c>
      <c r="BI260" s="201">
        <f>IF(U260="nulová",N260,0)</f>
        <v>0</v>
      </c>
      <c r="BJ260" s="11" t="s">
        <v>77</v>
      </c>
      <c r="BK260" s="201">
        <f>ROUND(L260*K260,2)</f>
        <v>4806.35</v>
      </c>
      <c r="BL260" s="11" t="s">
        <v>86</v>
      </c>
      <c r="BM260" s="11" t="s">
        <v>515</v>
      </c>
    </row>
    <row r="261" spans="2:51" s="202" customFormat="1" ht="22.5" customHeight="1">
      <c r="B261" s="203"/>
      <c r="C261" s="204"/>
      <c r="D261" s="204"/>
      <c r="E261" s="205"/>
      <c r="F261" s="206" t="s">
        <v>516</v>
      </c>
      <c r="G261" s="206"/>
      <c r="H261" s="206"/>
      <c r="I261" s="206"/>
      <c r="J261" s="204"/>
      <c r="K261" s="207">
        <v>48.5</v>
      </c>
      <c r="L261" s="204"/>
      <c r="M261" s="204"/>
      <c r="N261" s="204"/>
      <c r="O261" s="204"/>
      <c r="P261" s="204"/>
      <c r="Q261" s="204"/>
      <c r="R261" s="208"/>
      <c r="T261" s="209"/>
      <c r="U261" s="204"/>
      <c r="V261" s="204"/>
      <c r="W261" s="204"/>
      <c r="X261" s="204"/>
      <c r="Y261" s="204"/>
      <c r="Z261" s="204"/>
      <c r="AA261" s="210"/>
      <c r="AT261" s="211" t="s">
        <v>155</v>
      </c>
      <c r="AU261" s="211" t="s">
        <v>80</v>
      </c>
      <c r="AV261" s="202" t="s">
        <v>80</v>
      </c>
      <c r="AW261" s="202" t="s">
        <v>29</v>
      </c>
      <c r="AX261" s="202" t="s">
        <v>77</v>
      </c>
      <c r="AY261" s="211" t="s">
        <v>148</v>
      </c>
    </row>
    <row r="262" spans="2:65" s="29" customFormat="1" ht="22.5" customHeight="1">
      <c r="B262" s="30"/>
      <c r="C262" s="192" t="s">
        <v>517</v>
      </c>
      <c r="D262" s="192" t="s">
        <v>149</v>
      </c>
      <c r="E262" s="193" t="s">
        <v>518</v>
      </c>
      <c r="F262" s="194" t="s">
        <v>519</v>
      </c>
      <c r="G262" s="194"/>
      <c r="H262" s="194"/>
      <c r="I262" s="194"/>
      <c r="J262" s="195" t="s">
        <v>169</v>
      </c>
      <c r="K262" s="196">
        <v>48.5</v>
      </c>
      <c r="L262" s="197">
        <v>71.1</v>
      </c>
      <c r="M262" s="197"/>
      <c r="N262" s="197">
        <f>ROUND(L262*K262,2)</f>
        <v>3448.35</v>
      </c>
      <c r="O262" s="197"/>
      <c r="P262" s="197"/>
      <c r="Q262" s="197"/>
      <c r="R262" s="32"/>
      <c r="T262" s="198"/>
      <c r="U262" s="41" t="s">
        <v>36</v>
      </c>
      <c r="V262" s="199">
        <v>0.196</v>
      </c>
      <c r="W262" s="199">
        <f>V262*K262</f>
        <v>9.506</v>
      </c>
      <c r="X262" s="199">
        <v>0</v>
      </c>
      <c r="Y262" s="199">
        <f>X262*K262</f>
        <v>0</v>
      </c>
      <c r="Z262" s="199">
        <v>0</v>
      </c>
      <c r="AA262" s="200">
        <f>Z262*K262</f>
        <v>0</v>
      </c>
      <c r="AR262" s="11" t="s">
        <v>86</v>
      </c>
      <c r="AT262" s="11" t="s">
        <v>149</v>
      </c>
      <c r="AU262" s="11" t="s">
        <v>80</v>
      </c>
      <c r="AY262" s="11" t="s">
        <v>148</v>
      </c>
      <c r="BE262" s="201">
        <f>IF(U262="základní",N262,0)</f>
        <v>3448.35</v>
      </c>
      <c r="BF262" s="201">
        <f>IF(U262="snížená",N262,0)</f>
        <v>0</v>
      </c>
      <c r="BG262" s="201">
        <f>IF(U262="zákl. přenesená",N262,0)</f>
        <v>0</v>
      </c>
      <c r="BH262" s="201">
        <f>IF(U262="sníž. přenesená",N262,0)</f>
        <v>0</v>
      </c>
      <c r="BI262" s="201">
        <f>IF(U262="nulová",N262,0)</f>
        <v>0</v>
      </c>
      <c r="BJ262" s="11" t="s">
        <v>77</v>
      </c>
      <c r="BK262" s="201">
        <f>ROUND(L262*K262,2)</f>
        <v>3448.35</v>
      </c>
      <c r="BL262" s="11" t="s">
        <v>86</v>
      </c>
      <c r="BM262" s="11" t="s">
        <v>520</v>
      </c>
    </row>
    <row r="263" spans="2:63" s="178" customFormat="1" ht="29.25" customHeight="1">
      <c r="B263" s="179"/>
      <c r="C263" s="180"/>
      <c r="D263" s="190" t="s">
        <v>123</v>
      </c>
      <c r="E263" s="190"/>
      <c r="F263" s="190"/>
      <c r="G263" s="190"/>
      <c r="H263" s="190"/>
      <c r="I263" s="190"/>
      <c r="J263" s="190"/>
      <c r="K263" s="190"/>
      <c r="L263" s="190"/>
      <c r="M263" s="190"/>
      <c r="N263" s="239">
        <f>BK263</f>
        <v>27939.21</v>
      </c>
      <c r="O263" s="239"/>
      <c r="P263" s="239"/>
      <c r="Q263" s="239"/>
      <c r="R263" s="183"/>
      <c r="T263" s="184"/>
      <c r="U263" s="180"/>
      <c r="V263" s="180"/>
      <c r="W263" s="185">
        <f>SUM(W264:W269)</f>
        <v>26.741484</v>
      </c>
      <c r="X263" s="180"/>
      <c r="Y263" s="185">
        <f>SUM(Y264:Y269)</f>
        <v>0</v>
      </c>
      <c r="Z263" s="180"/>
      <c r="AA263" s="186">
        <f>SUM(AA264:AA269)</f>
        <v>0</v>
      </c>
      <c r="AR263" s="187" t="s">
        <v>77</v>
      </c>
      <c r="AT263" s="188" t="s">
        <v>70</v>
      </c>
      <c r="AU263" s="188" t="s">
        <v>77</v>
      </c>
      <c r="AY263" s="187" t="s">
        <v>148</v>
      </c>
      <c r="BK263" s="189">
        <f>SUM(BK264:BK269)</f>
        <v>27939.21</v>
      </c>
    </row>
    <row r="264" spans="2:65" s="29" customFormat="1" ht="31.5" customHeight="1">
      <c r="B264" s="30"/>
      <c r="C264" s="192" t="s">
        <v>521</v>
      </c>
      <c r="D264" s="192" t="s">
        <v>149</v>
      </c>
      <c r="E264" s="193" t="s">
        <v>522</v>
      </c>
      <c r="F264" s="194" t="s">
        <v>523</v>
      </c>
      <c r="G264" s="194"/>
      <c r="H264" s="194"/>
      <c r="I264" s="194"/>
      <c r="J264" s="195" t="s">
        <v>300</v>
      </c>
      <c r="K264" s="196">
        <v>30.492</v>
      </c>
      <c r="L264" s="197">
        <v>210</v>
      </c>
      <c r="M264" s="197"/>
      <c r="N264" s="197">
        <f>ROUND(L264*K264,2)</f>
        <v>6403.32</v>
      </c>
      <c r="O264" s="197"/>
      <c r="P264" s="197"/>
      <c r="Q264" s="197"/>
      <c r="R264" s="32"/>
      <c r="T264" s="198"/>
      <c r="U264" s="41" t="s">
        <v>36</v>
      </c>
      <c r="V264" s="199">
        <v>0.125</v>
      </c>
      <c r="W264" s="199">
        <f>V264*K264</f>
        <v>3.8115</v>
      </c>
      <c r="X264" s="199">
        <v>0</v>
      </c>
      <c r="Y264" s="199">
        <f>X264*K264</f>
        <v>0</v>
      </c>
      <c r="Z264" s="199">
        <v>0</v>
      </c>
      <c r="AA264" s="200">
        <f>Z264*K264</f>
        <v>0</v>
      </c>
      <c r="AR264" s="11" t="s">
        <v>86</v>
      </c>
      <c r="AT264" s="11" t="s">
        <v>149</v>
      </c>
      <c r="AU264" s="11" t="s">
        <v>80</v>
      </c>
      <c r="AY264" s="11" t="s">
        <v>148</v>
      </c>
      <c r="BE264" s="201">
        <f>IF(U264="základní",N264,0)</f>
        <v>6403.32</v>
      </c>
      <c r="BF264" s="201">
        <f>IF(U264="snížená",N264,0)</f>
        <v>0</v>
      </c>
      <c r="BG264" s="201">
        <f>IF(U264="zákl. přenesená",N264,0)</f>
        <v>0</v>
      </c>
      <c r="BH264" s="201">
        <f>IF(U264="sníž. přenesená",N264,0)</f>
        <v>0</v>
      </c>
      <c r="BI264" s="201">
        <f>IF(U264="nulová",N264,0)</f>
        <v>0</v>
      </c>
      <c r="BJ264" s="11" t="s">
        <v>77</v>
      </c>
      <c r="BK264" s="201">
        <f>ROUND(L264*K264,2)</f>
        <v>6403.32</v>
      </c>
      <c r="BL264" s="11" t="s">
        <v>86</v>
      </c>
      <c r="BM264" s="11" t="s">
        <v>524</v>
      </c>
    </row>
    <row r="265" spans="2:65" s="29" customFormat="1" ht="31.5" customHeight="1">
      <c r="B265" s="30"/>
      <c r="C265" s="192" t="s">
        <v>525</v>
      </c>
      <c r="D265" s="192" t="s">
        <v>149</v>
      </c>
      <c r="E265" s="193" t="s">
        <v>526</v>
      </c>
      <c r="F265" s="194" t="s">
        <v>527</v>
      </c>
      <c r="G265" s="194"/>
      <c r="H265" s="194"/>
      <c r="I265" s="194"/>
      <c r="J265" s="195" t="s">
        <v>300</v>
      </c>
      <c r="K265" s="196">
        <v>579.348</v>
      </c>
      <c r="L265" s="197">
        <v>9.12</v>
      </c>
      <c r="M265" s="197"/>
      <c r="N265" s="197">
        <f>ROUND(L265*K265,2)</f>
        <v>5283.65</v>
      </c>
      <c r="O265" s="197"/>
      <c r="P265" s="197"/>
      <c r="Q265" s="197"/>
      <c r="R265" s="32"/>
      <c r="T265" s="198"/>
      <c r="U265" s="41" t="s">
        <v>36</v>
      </c>
      <c r="V265" s="199">
        <v>0.006</v>
      </c>
      <c r="W265" s="199">
        <f>V265*K265</f>
        <v>3.476088</v>
      </c>
      <c r="X265" s="199">
        <v>0</v>
      </c>
      <c r="Y265" s="199">
        <f>X265*K265</f>
        <v>0</v>
      </c>
      <c r="Z265" s="199">
        <v>0</v>
      </c>
      <c r="AA265" s="200">
        <f>Z265*K265</f>
        <v>0</v>
      </c>
      <c r="AR265" s="11" t="s">
        <v>86</v>
      </c>
      <c r="AT265" s="11" t="s">
        <v>149</v>
      </c>
      <c r="AU265" s="11" t="s">
        <v>80</v>
      </c>
      <c r="AY265" s="11" t="s">
        <v>148</v>
      </c>
      <c r="BE265" s="201">
        <f>IF(U265="základní",N265,0)</f>
        <v>5283.65</v>
      </c>
      <c r="BF265" s="201">
        <f>IF(U265="snížená",N265,0)</f>
        <v>0</v>
      </c>
      <c r="BG265" s="201">
        <f>IF(U265="zákl. přenesená",N265,0)</f>
        <v>0</v>
      </c>
      <c r="BH265" s="201">
        <f>IF(U265="sníž. přenesená",N265,0)</f>
        <v>0</v>
      </c>
      <c r="BI265" s="201">
        <f>IF(U265="nulová",N265,0)</f>
        <v>0</v>
      </c>
      <c r="BJ265" s="11" t="s">
        <v>77</v>
      </c>
      <c r="BK265" s="201">
        <f>ROUND(L265*K265,2)</f>
        <v>5283.65</v>
      </c>
      <c r="BL265" s="11" t="s">
        <v>86</v>
      </c>
      <c r="BM265" s="11" t="s">
        <v>528</v>
      </c>
    </row>
    <row r="266" spans="2:51" s="202" customFormat="1" ht="22.5" customHeight="1">
      <c r="B266" s="203"/>
      <c r="C266" s="204"/>
      <c r="D266" s="204"/>
      <c r="E266" s="205"/>
      <c r="F266" s="206" t="s">
        <v>529</v>
      </c>
      <c r="G266" s="206"/>
      <c r="H266" s="206"/>
      <c r="I266" s="206"/>
      <c r="J266" s="204"/>
      <c r="K266" s="207">
        <v>579.348</v>
      </c>
      <c r="L266" s="204"/>
      <c r="M266" s="204"/>
      <c r="N266" s="204"/>
      <c r="O266" s="204"/>
      <c r="P266" s="204"/>
      <c r="Q266" s="204"/>
      <c r="R266" s="208"/>
      <c r="T266" s="209"/>
      <c r="U266" s="204"/>
      <c r="V266" s="204"/>
      <c r="W266" s="204"/>
      <c r="X266" s="204"/>
      <c r="Y266" s="204"/>
      <c r="Z266" s="204"/>
      <c r="AA266" s="210"/>
      <c r="AT266" s="211" t="s">
        <v>155</v>
      </c>
      <c r="AU266" s="211" t="s">
        <v>80</v>
      </c>
      <c r="AV266" s="202" t="s">
        <v>80</v>
      </c>
      <c r="AW266" s="202" t="s">
        <v>29</v>
      </c>
      <c r="AX266" s="202" t="s">
        <v>77</v>
      </c>
      <c r="AY266" s="211" t="s">
        <v>148</v>
      </c>
    </row>
    <row r="267" spans="2:65" s="29" customFormat="1" ht="31.5" customHeight="1">
      <c r="B267" s="30"/>
      <c r="C267" s="192" t="s">
        <v>530</v>
      </c>
      <c r="D267" s="192" t="s">
        <v>149</v>
      </c>
      <c r="E267" s="193" t="s">
        <v>531</v>
      </c>
      <c r="F267" s="194" t="s">
        <v>532</v>
      </c>
      <c r="G267" s="194"/>
      <c r="H267" s="194"/>
      <c r="I267" s="194"/>
      <c r="J267" s="195" t="s">
        <v>300</v>
      </c>
      <c r="K267" s="196">
        <v>30.492</v>
      </c>
      <c r="L267" s="197">
        <v>388</v>
      </c>
      <c r="M267" s="197"/>
      <c r="N267" s="197">
        <f>ROUND(L267*K267,2)</f>
        <v>11830.9</v>
      </c>
      <c r="O267" s="197"/>
      <c r="P267" s="197"/>
      <c r="Q267" s="197"/>
      <c r="R267" s="32"/>
      <c r="T267" s="198"/>
      <c r="U267" s="41" t="s">
        <v>36</v>
      </c>
      <c r="V267" s="199">
        <v>0.638</v>
      </c>
      <c r="W267" s="199">
        <f>V267*K267</f>
        <v>19.453896</v>
      </c>
      <c r="X267" s="199">
        <v>0</v>
      </c>
      <c r="Y267" s="199">
        <f>X267*K267</f>
        <v>0</v>
      </c>
      <c r="Z267" s="199">
        <v>0</v>
      </c>
      <c r="AA267" s="200">
        <f>Z267*K267</f>
        <v>0</v>
      </c>
      <c r="AR267" s="11" t="s">
        <v>86</v>
      </c>
      <c r="AT267" s="11" t="s">
        <v>149</v>
      </c>
      <c r="AU267" s="11" t="s">
        <v>80</v>
      </c>
      <c r="AY267" s="11" t="s">
        <v>148</v>
      </c>
      <c r="BE267" s="201">
        <f>IF(U267="základní",N267,0)</f>
        <v>11830.9</v>
      </c>
      <c r="BF267" s="201">
        <f>IF(U267="snížená",N267,0)</f>
        <v>0</v>
      </c>
      <c r="BG267" s="201">
        <f>IF(U267="zákl. přenesená",N267,0)</f>
        <v>0</v>
      </c>
      <c r="BH267" s="201">
        <f>IF(U267="sníž. přenesená",N267,0)</f>
        <v>0</v>
      </c>
      <c r="BI267" s="201">
        <f>IF(U267="nulová",N267,0)</f>
        <v>0</v>
      </c>
      <c r="BJ267" s="11" t="s">
        <v>77</v>
      </c>
      <c r="BK267" s="201">
        <f>ROUND(L267*K267,2)</f>
        <v>11830.9</v>
      </c>
      <c r="BL267" s="11" t="s">
        <v>86</v>
      </c>
      <c r="BM267" s="11" t="s">
        <v>533</v>
      </c>
    </row>
    <row r="268" spans="2:65" s="29" customFormat="1" ht="31.5" customHeight="1">
      <c r="B268" s="30"/>
      <c r="C268" s="192" t="s">
        <v>534</v>
      </c>
      <c r="D268" s="192" t="s">
        <v>149</v>
      </c>
      <c r="E268" s="193" t="s">
        <v>535</v>
      </c>
      <c r="F268" s="194" t="s">
        <v>536</v>
      </c>
      <c r="G268" s="194"/>
      <c r="H268" s="194"/>
      <c r="I268" s="194"/>
      <c r="J268" s="195" t="s">
        <v>300</v>
      </c>
      <c r="K268" s="196">
        <v>10.164</v>
      </c>
      <c r="L268" s="197">
        <v>155</v>
      </c>
      <c r="M268" s="197"/>
      <c r="N268" s="197">
        <f>ROUND(L268*K268,2)</f>
        <v>1575.42</v>
      </c>
      <c r="O268" s="197"/>
      <c r="P268" s="197"/>
      <c r="Q268" s="197"/>
      <c r="R268" s="32"/>
      <c r="T268" s="198"/>
      <c r="U268" s="41" t="s">
        <v>36</v>
      </c>
      <c r="V268" s="199">
        <v>0</v>
      </c>
      <c r="W268" s="199">
        <f>V268*K268</f>
        <v>0</v>
      </c>
      <c r="X268" s="199">
        <v>0</v>
      </c>
      <c r="Y268" s="199">
        <f>X268*K268</f>
        <v>0</v>
      </c>
      <c r="Z268" s="199">
        <v>0</v>
      </c>
      <c r="AA268" s="200">
        <f>Z268*K268</f>
        <v>0</v>
      </c>
      <c r="AR268" s="11" t="s">
        <v>86</v>
      </c>
      <c r="AT268" s="11" t="s">
        <v>149</v>
      </c>
      <c r="AU268" s="11" t="s">
        <v>80</v>
      </c>
      <c r="AY268" s="11" t="s">
        <v>148</v>
      </c>
      <c r="BE268" s="201">
        <f>IF(U268="základní",N268,0)</f>
        <v>1575.42</v>
      </c>
      <c r="BF268" s="201">
        <f>IF(U268="snížená",N268,0)</f>
        <v>0</v>
      </c>
      <c r="BG268" s="201">
        <f>IF(U268="zákl. přenesená",N268,0)</f>
        <v>0</v>
      </c>
      <c r="BH268" s="201">
        <f>IF(U268="sníž. přenesená",N268,0)</f>
        <v>0</v>
      </c>
      <c r="BI268" s="201">
        <f>IF(U268="nulová",N268,0)</f>
        <v>0</v>
      </c>
      <c r="BJ268" s="11" t="s">
        <v>77</v>
      </c>
      <c r="BK268" s="201">
        <f>ROUND(L268*K268,2)</f>
        <v>1575.42</v>
      </c>
      <c r="BL268" s="11" t="s">
        <v>86</v>
      </c>
      <c r="BM268" s="11" t="s">
        <v>537</v>
      </c>
    </row>
    <row r="269" spans="2:65" s="29" customFormat="1" ht="31.5" customHeight="1">
      <c r="B269" s="30"/>
      <c r="C269" s="192" t="s">
        <v>538</v>
      </c>
      <c r="D269" s="192" t="s">
        <v>149</v>
      </c>
      <c r="E269" s="193" t="s">
        <v>539</v>
      </c>
      <c r="F269" s="194" t="s">
        <v>540</v>
      </c>
      <c r="G269" s="194"/>
      <c r="H269" s="194"/>
      <c r="I269" s="194"/>
      <c r="J269" s="195" t="s">
        <v>300</v>
      </c>
      <c r="K269" s="196">
        <v>20.328</v>
      </c>
      <c r="L269" s="197">
        <v>140</v>
      </c>
      <c r="M269" s="197"/>
      <c r="N269" s="197">
        <f>ROUND(L269*K269,2)</f>
        <v>2845.92</v>
      </c>
      <c r="O269" s="197"/>
      <c r="P269" s="197"/>
      <c r="Q269" s="197"/>
      <c r="R269" s="32"/>
      <c r="T269" s="198"/>
      <c r="U269" s="41" t="s">
        <v>36</v>
      </c>
      <c r="V269" s="199">
        <v>0</v>
      </c>
      <c r="W269" s="199">
        <f>V269*K269</f>
        <v>0</v>
      </c>
      <c r="X269" s="199">
        <v>0</v>
      </c>
      <c r="Y269" s="199">
        <f>X269*K269</f>
        <v>0</v>
      </c>
      <c r="Z269" s="199">
        <v>0</v>
      </c>
      <c r="AA269" s="200">
        <f>Z269*K269</f>
        <v>0</v>
      </c>
      <c r="AR269" s="11" t="s">
        <v>86</v>
      </c>
      <c r="AT269" s="11" t="s">
        <v>149</v>
      </c>
      <c r="AU269" s="11" t="s">
        <v>80</v>
      </c>
      <c r="AY269" s="11" t="s">
        <v>148</v>
      </c>
      <c r="BE269" s="201">
        <f>IF(U269="základní",N269,0)</f>
        <v>2845.92</v>
      </c>
      <c r="BF269" s="201">
        <f>IF(U269="snížená",N269,0)</f>
        <v>0</v>
      </c>
      <c r="BG269" s="201">
        <f>IF(U269="zákl. přenesená",N269,0)</f>
        <v>0</v>
      </c>
      <c r="BH269" s="201">
        <f>IF(U269="sníž. přenesená",N269,0)</f>
        <v>0</v>
      </c>
      <c r="BI269" s="201">
        <f>IF(U269="nulová",N269,0)</f>
        <v>0</v>
      </c>
      <c r="BJ269" s="11" t="s">
        <v>77</v>
      </c>
      <c r="BK269" s="201">
        <f>ROUND(L269*K269,2)</f>
        <v>2845.92</v>
      </c>
      <c r="BL269" s="11" t="s">
        <v>86</v>
      </c>
      <c r="BM269" s="11" t="s">
        <v>541</v>
      </c>
    </row>
    <row r="270" spans="2:63" s="178" customFormat="1" ht="29.25" customHeight="1">
      <c r="B270" s="179"/>
      <c r="C270" s="180"/>
      <c r="D270" s="190" t="s">
        <v>124</v>
      </c>
      <c r="E270" s="190"/>
      <c r="F270" s="190"/>
      <c r="G270" s="190"/>
      <c r="H270" s="190"/>
      <c r="I270" s="190"/>
      <c r="J270" s="190"/>
      <c r="K270" s="190"/>
      <c r="L270" s="190"/>
      <c r="M270" s="190"/>
      <c r="N270" s="239">
        <f>BK270</f>
        <v>24470.079999999998</v>
      </c>
      <c r="O270" s="239"/>
      <c r="P270" s="239"/>
      <c r="Q270" s="239"/>
      <c r="R270" s="183"/>
      <c r="T270" s="184"/>
      <c r="U270" s="180"/>
      <c r="V270" s="180"/>
      <c r="W270" s="185">
        <f>SUM(W271:W272)</f>
        <v>28.499862000000004</v>
      </c>
      <c r="X270" s="180"/>
      <c r="Y270" s="185">
        <f>SUM(Y271:Y272)</f>
        <v>0</v>
      </c>
      <c r="Z270" s="180"/>
      <c r="AA270" s="186">
        <f>SUM(AA271:AA272)</f>
        <v>0</v>
      </c>
      <c r="AR270" s="187" t="s">
        <v>77</v>
      </c>
      <c r="AT270" s="188" t="s">
        <v>70</v>
      </c>
      <c r="AU270" s="188" t="s">
        <v>77</v>
      </c>
      <c r="AY270" s="187" t="s">
        <v>148</v>
      </c>
      <c r="BK270" s="189">
        <f>SUM(BK271:BK272)</f>
        <v>24470.079999999998</v>
      </c>
    </row>
    <row r="271" spans="2:65" s="29" customFormat="1" ht="31.5" customHeight="1">
      <c r="B271" s="30"/>
      <c r="C271" s="192" t="s">
        <v>542</v>
      </c>
      <c r="D271" s="192" t="s">
        <v>149</v>
      </c>
      <c r="E271" s="193" t="s">
        <v>543</v>
      </c>
      <c r="F271" s="194" t="s">
        <v>544</v>
      </c>
      <c r="G271" s="194"/>
      <c r="H271" s="194"/>
      <c r="I271" s="194"/>
      <c r="J271" s="195" t="s">
        <v>300</v>
      </c>
      <c r="K271" s="196">
        <v>384.927</v>
      </c>
      <c r="L271" s="197">
        <v>59.1</v>
      </c>
      <c r="M271" s="197"/>
      <c r="N271" s="197">
        <f>ROUND(L271*K271,2)</f>
        <v>22749.19</v>
      </c>
      <c r="O271" s="197"/>
      <c r="P271" s="197"/>
      <c r="Q271" s="197"/>
      <c r="R271" s="32"/>
      <c r="T271" s="198"/>
      <c r="U271" s="41" t="s">
        <v>36</v>
      </c>
      <c r="V271" s="199">
        <v>0.066</v>
      </c>
      <c r="W271" s="199">
        <f>V271*K271</f>
        <v>25.405182000000003</v>
      </c>
      <c r="X271" s="199">
        <v>0</v>
      </c>
      <c r="Y271" s="199">
        <f>X271*K271</f>
        <v>0</v>
      </c>
      <c r="Z271" s="199">
        <v>0</v>
      </c>
      <c r="AA271" s="200">
        <f>Z271*K271</f>
        <v>0</v>
      </c>
      <c r="AR271" s="11" t="s">
        <v>86</v>
      </c>
      <c r="AT271" s="11" t="s">
        <v>149</v>
      </c>
      <c r="AU271" s="11" t="s">
        <v>80</v>
      </c>
      <c r="AY271" s="11" t="s">
        <v>148</v>
      </c>
      <c r="BE271" s="201">
        <f>IF(U271="základní",N271,0)</f>
        <v>22749.19</v>
      </c>
      <c r="BF271" s="201">
        <f>IF(U271="snížená",N271,0)</f>
        <v>0</v>
      </c>
      <c r="BG271" s="201">
        <f>IF(U271="zákl. přenesená",N271,0)</f>
        <v>0</v>
      </c>
      <c r="BH271" s="201">
        <f>IF(U271="sníž. přenesená",N271,0)</f>
        <v>0</v>
      </c>
      <c r="BI271" s="201">
        <f>IF(U271="nulová",N271,0)</f>
        <v>0</v>
      </c>
      <c r="BJ271" s="11" t="s">
        <v>77</v>
      </c>
      <c r="BK271" s="201">
        <f>ROUND(L271*K271,2)</f>
        <v>22749.19</v>
      </c>
      <c r="BL271" s="11" t="s">
        <v>86</v>
      </c>
      <c r="BM271" s="11" t="s">
        <v>545</v>
      </c>
    </row>
    <row r="272" spans="2:65" s="29" customFormat="1" ht="31.5" customHeight="1">
      <c r="B272" s="30"/>
      <c r="C272" s="192" t="s">
        <v>546</v>
      </c>
      <c r="D272" s="192" t="s">
        <v>149</v>
      </c>
      <c r="E272" s="193" t="s">
        <v>547</v>
      </c>
      <c r="F272" s="194" t="s">
        <v>548</v>
      </c>
      <c r="G272" s="194"/>
      <c r="H272" s="194"/>
      <c r="I272" s="194"/>
      <c r="J272" s="195" t="s">
        <v>300</v>
      </c>
      <c r="K272" s="196">
        <v>2.091</v>
      </c>
      <c r="L272" s="197">
        <v>823</v>
      </c>
      <c r="M272" s="197"/>
      <c r="N272" s="197">
        <f>ROUND(L272*K272,2)</f>
        <v>1720.89</v>
      </c>
      <c r="O272" s="197"/>
      <c r="P272" s="197"/>
      <c r="Q272" s="197"/>
      <c r="R272" s="32"/>
      <c r="T272" s="198"/>
      <c r="U272" s="41" t="s">
        <v>36</v>
      </c>
      <c r="V272" s="199">
        <v>1.48</v>
      </c>
      <c r="W272" s="199">
        <f>V272*K272</f>
        <v>3.0946800000000003</v>
      </c>
      <c r="X272" s="199">
        <v>0</v>
      </c>
      <c r="Y272" s="199">
        <f>X272*K272</f>
        <v>0</v>
      </c>
      <c r="Z272" s="199">
        <v>0</v>
      </c>
      <c r="AA272" s="200">
        <f>Z272*K272</f>
        <v>0</v>
      </c>
      <c r="AR272" s="11" t="s">
        <v>86</v>
      </c>
      <c r="AT272" s="11" t="s">
        <v>149</v>
      </c>
      <c r="AU272" s="11" t="s">
        <v>80</v>
      </c>
      <c r="AY272" s="11" t="s">
        <v>148</v>
      </c>
      <c r="BE272" s="201">
        <f>IF(U272="základní",N272,0)</f>
        <v>1720.89</v>
      </c>
      <c r="BF272" s="201">
        <f>IF(U272="snížená",N272,0)</f>
        <v>0</v>
      </c>
      <c r="BG272" s="201">
        <f>IF(U272="zákl. přenesená",N272,0)</f>
        <v>0</v>
      </c>
      <c r="BH272" s="201">
        <f>IF(U272="sníž. přenesená",N272,0)</f>
        <v>0</v>
      </c>
      <c r="BI272" s="201">
        <f>IF(U272="nulová",N272,0)</f>
        <v>0</v>
      </c>
      <c r="BJ272" s="11" t="s">
        <v>77</v>
      </c>
      <c r="BK272" s="201">
        <f>ROUND(L272*K272,2)</f>
        <v>1720.89</v>
      </c>
      <c r="BL272" s="11" t="s">
        <v>86</v>
      </c>
      <c r="BM272" s="11" t="s">
        <v>549</v>
      </c>
    </row>
    <row r="273" spans="2:63" s="178" customFormat="1" ht="37.5" customHeight="1">
      <c r="B273" s="179"/>
      <c r="C273" s="180"/>
      <c r="D273" s="181" t="s">
        <v>125</v>
      </c>
      <c r="E273" s="181"/>
      <c r="F273" s="181"/>
      <c r="G273" s="181"/>
      <c r="H273" s="181"/>
      <c r="I273" s="181"/>
      <c r="J273" s="181"/>
      <c r="K273" s="181"/>
      <c r="L273" s="181"/>
      <c r="M273" s="181"/>
      <c r="N273" s="240">
        <f>BK273</f>
        <v>26626.5</v>
      </c>
      <c r="O273" s="240"/>
      <c r="P273" s="240"/>
      <c r="Q273" s="240"/>
      <c r="R273" s="183"/>
      <c r="T273" s="184"/>
      <c r="U273" s="180"/>
      <c r="V273" s="180"/>
      <c r="W273" s="185">
        <f>W274+W277+W279</f>
        <v>38.5154</v>
      </c>
      <c r="X273" s="180"/>
      <c r="Y273" s="185">
        <f>Y274+Y277+Y279</f>
        <v>0.5195874</v>
      </c>
      <c r="Z273" s="180"/>
      <c r="AA273" s="186">
        <f>AA274+AA277+AA279</f>
        <v>0</v>
      </c>
      <c r="AR273" s="187" t="s">
        <v>83</v>
      </c>
      <c r="AT273" s="188" t="s">
        <v>70</v>
      </c>
      <c r="AU273" s="188" t="s">
        <v>71</v>
      </c>
      <c r="AY273" s="187" t="s">
        <v>148</v>
      </c>
      <c r="BK273" s="189">
        <f>BK274+BK277+BK279</f>
        <v>26626.5</v>
      </c>
    </row>
    <row r="274" spans="2:63" s="178" customFormat="1" ht="19.5" customHeight="1">
      <c r="B274" s="179"/>
      <c r="C274" s="180"/>
      <c r="D274" s="190" t="s">
        <v>126</v>
      </c>
      <c r="E274" s="190"/>
      <c r="F274" s="190"/>
      <c r="G274" s="190"/>
      <c r="H274" s="190"/>
      <c r="I274" s="190"/>
      <c r="J274" s="190"/>
      <c r="K274" s="190"/>
      <c r="L274" s="190"/>
      <c r="M274" s="190"/>
      <c r="N274" s="191">
        <f>BK274</f>
        <v>10172.720000000001</v>
      </c>
      <c r="O274" s="191"/>
      <c r="P274" s="191"/>
      <c r="Q274" s="191"/>
      <c r="R274" s="183"/>
      <c r="T274" s="184"/>
      <c r="U274" s="180"/>
      <c r="V274" s="180"/>
      <c r="W274" s="185">
        <f>SUM(W275:W276)</f>
        <v>23.4324</v>
      </c>
      <c r="X274" s="180"/>
      <c r="Y274" s="185">
        <f>SUM(Y275:Y276)</f>
        <v>0.0157914</v>
      </c>
      <c r="Z274" s="180"/>
      <c r="AA274" s="186">
        <f>SUM(AA275:AA276)</f>
        <v>0</v>
      </c>
      <c r="AR274" s="187" t="s">
        <v>83</v>
      </c>
      <c r="AT274" s="188" t="s">
        <v>70</v>
      </c>
      <c r="AU274" s="188" t="s">
        <v>77</v>
      </c>
      <c r="AY274" s="187" t="s">
        <v>148</v>
      </c>
      <c r="BK274" s="189">
        <f>SUM(BK275:BK276)</f>
        <v>10172.720000000001</v>
      </c>
    </row>
    <row r="275" spans="2:65" s="29" customFormat="1" ht="22.5" customHeight="1">
      <c r="B275" s="30"/>
      <c r="C275" s="192" t="s">
        <v>550</v>
      </c>
      <c r="D275" s="192" t="s">
        <v>149</v>
      </c>
      <c r="E275" s="193" t="s">
        <v>551</v>
      </c>
      <c r="F275" s="194" t="s">
        <v>552</v>
      </c>
      <c r="G275" s="194"/>
      <c r="H275" s="194"/>
      <c r="I275" s="194"/>
      <c r="J275" s="195" t="s">
        <v>169</v>
      </c>
      <c r="K275" s="196">
        <v>509.4</v>
      </c>
      <c r="L275" s="197">
        <v>15.9</v>
      </c>
      <c r="M275" s="197"/>
      <c r="N275" s="197">
        <f>ROUND(L275*K275,2)</f>
        <v>8099.46</v>
      </c>
      <c r="O275" s="197"/>
      <c r="P275" s="197"/>
      <c r="Q275" s="197"/>
      <c r="R275" s="32"/>
      <c r="T275" s="198"/>
      <c r="U275" s="41" t="s">
        <v>36</v>
      </c>
      <c r="V275" s="199">
        <v>0.046000000000000006</v>
      </c>
      <c r="W275" s="199">
        <f>V275*K275</f>
        <v>23.4324</v>
      </c>
      <c r="X275" s="199">
        <v>0</v>
      </c>
      <c r="Y275" s="199">
        <f>X275*K275</f>
        <v>0</v>
      </c>
      <c r="Z275" s="199">
        <v>0</v>
      </c>
      <c r="AA275" s="200">
        <f>Z275*K275</f>
        <v>0</v>
      </c>
      <c r="AR275" s="11" t="s">
        <v>444</v>
      </c>
      <c r="AT275" s="11" t="s">
        <v>149</v>
      </c>
      <c r="AU275" s="11" t="s">
        <v>80</v>
      </c>
      <c r="AY275" s="11" t="s">
        <v>148</v>
      </c>
      <c r="BE275" s="201">
        <f>IF(U275="základní",N275,0)</f>
        <v>8099.46</v>
      </c>
      <c r="BF275" s="201">
        <f>IF(U275="snížená",N275,0)</f>
        <v>0</v>
      </c>
      <c r="BG275" s="201">
        <f>IF(U275="zákl. přenesená",N275,0)</f>
        <v>0</v>
      </c>
      <c r="BH275" s="201">
        <f>IF(U275="sníž. přenesená",N275,0)</f>
        <v>0</v>
      </c>
      <c r="BI275" s="201">
        <f>IF(U275="nulová",N275,0)</f>
        <v>0</v>
      </c>
      <c r="BJ275" s="11" t="s">
        <v>77</v>
      </c>
      <c r="BK275" s="201">
        <f>ROUND(L275*K275,2)</f>
        <v>8099.46</v>
      </c>
      <c r="BL275" s="11" t="s">
        <v>444</v>
      </c>
      <c r="BM275" s="11" t="s">
        <v>553</v>
      </c>
    </row>
    <row r="276" spans="2:65" s="29" customFormat="1" ht="22.5" customHeight="1">
      <c r="B276" s="30"/>
      <c r="C276" s="233" t="s">
        <v>554</v>
      </c>
      <c r="D276" s="233" t="s">
        <v>297</v>
      </c>
      <c r="E276" s="234" t="s">
        <v>555</v>
      </c>
      <c r="F276" s="235" t="s">
        <v>556</v>
      </c>
      <c r="G276" s="235"/>
      <c r="H276" s="235"/>
      <c r="I276" s="235"/>
      <c r="J276" s="236" t="s">
        <v>169</v>
      </c>
      <c r="K276" s="237">
        <v>509.4</v>
      </c>
      <c r="L276" s="238">
        <v>4.07</v>
      </c>
      <c r="M276" s="238"/>
      <c r="N276" s="238">
        <f>ROUND(L276*K276,2)</f>
        <v>2073.26</v>
      </c>
      <c r="O276" s="238"/>
      <c r="P276" s="238"/>
      <c r="Q276" s="238"/>
      <c r="R276" s="32"/>
      <c r="T276" s="198"/>
      <c r="U276" s="41" t="s">
        <v>36</v>
      </c>
      <c r="V276" s="199">
        <v>0</v>
      </c>
      <c r="W276" s="199">
        <f>V276*K276</f>
        <v>0</v>
      </c>
      <c r="X276" s="199">
        <v>3.1E-05</v>
      </c>
      <c r="Y276" s="199">
        <f>X276*K276</f>
        <v>0.0157914</v>
      </c>
      <c r="Z276" s="199">
        <v>0</v>
      </c>
      <c r="AA276" s="200">
        <f>Z276*K276</f>
        <v>0</v>
      </c>
      <c r="AR276" s="11" t="s">
        <v>557</v>
      </c>
      <c r="AT276" s="11" t="s">
        <v>297</v>
      </c>
      <c r="AU276" s="11" t="s">
        <v>80</v>
      </c>
      <c r="AY276" s="11" t="s">
        <v>148</v>
      </c>
      <c r="BE276" s="201">
        <f>IF(U276="základní",N276,0)</f>
        <v>2073.26</v>
      </c>
      <c r="BF276" s="201">
        <f>IF(U276="snížená",N276,0)</f>
        <v>0</v>
      </c>
      <c r="BG276" s="201">
        <f>IF(U276="zákl. přenesená",N276,0)</f>
        <v>0</v>
      </c>
      <c r="BH276" s="201">
        <f>IF(U276="sníž. přenesená",N276,0)</f>
        <v>0</v>
      </c>
      <c r="BI276" s="201">
        <f>IF(U276="nulová",N276,0)</f>
        <v>0</v>
      </c>
      <c r="BJ276" s="11" t="s">
        <v>77</v>
      </c>
      <c r="BK276" s="201">
        <f>ROUND(L276*K276,2)</f>
        <v>2073.26</v>
      </c>
      <c r="BL276" s="11" t="s">
        <v>557</v>
      </c>
      <c r="BM276" s="11" t="s">
        <v>558</v>
      </c>
    </row>
    <row r="277" spans="2:63" s="178" customFormat="1" ht="29.25" customHeight="1">
      <c r="B277" s="179"/>
      <c r="C277" s="180"/>
      <c r="D277" s="190" t="s">
        <v>127</v>
      </c>
      <c r="E277" s="190"/>
      <c r="F277" s="190"/>
      <c r="G277" s="190"/>
      <c r="H277" s="190"/>
      <c r="I277" s="190"/>
      <c r="J277" s="190"/>
      <c r="K277" s="190"/>
      <c r="L277" s="190"/>
      <c r="M277" s="190"/>
      <c r="N277" s="239">
        <f>BK277</f>
        <v>10000</v>
      </c>
      <c r="O277" s="239"/>
      <c r="P277" s="239"/>
      <c r="Q277" s="239"/>
      <c r="R277" s="183"/>
      <c r="T277" s="184"/>
      <c r="U277" s="180"/>
      <c r="V277" s="180"/>
      <c r="W277" s="185">
        <f>W278</f>
        <v>0</v>
      </c>
      <c r="X277" s="180"/>
      <c r="Y277" s="185">
        <f>Y278</f>
        <v>0.453</v>
      </c>
      <c r="Z277" s="180"/>
      <c r="AA277" s="186">
        <f>AA278</f>
        <v>0</v>
      </c>
      <c r="AR277" s="187" t="s">
        <v>83</v>
      </c>
      <c r="AT277" s="188" t="s">
        <v>70</v>
      </c>
      <c r="AU277" s="188" t="s">
        <v>77</v>
      </c>
      <c r="AY277" s="187" t="s">
        <v>148</v>
      </c>
      <c r="BK277" s="189">
        <f>BK278</f>
        <v>10000</v>
      </c>
    </row>
    <row r="278" spans="2:65" s="29" customFormat="1" ht="31.5" customHeight="1">
      <c r="B278" s="30"/>
      <c r="C278" s="233" t="s">
        <v>559</v>
      </c>
      <c r="D278" s="233" t="s">
        <v>297</v>
      </c>
      <c r="E278" s="234" t="s">
        <v>560</v>
      </c>
      <c r="F278" s="235" t="s">
        <v>561</v>
      </c>
      <c r="G278" s="235"/>
      <c r="H278" s="235"/>
      <c r="I278" s="235"/>
      <c r="J278" s="236" t="s">
        <v>562</v>
      </c>
      <c r="K278" s="237">
        <v>1</v>
      </c>
      <c r="L278" s="238">
        <v>10000</v>
      </c>
      <c r="M278" s="238"/>
      <c r="N278" s="238">
        <f>ROUND(L278*K278,2)</f>
        <v>10000</v>
      </c>
      <c r="O278" s="238"/>
      <c r="P278" s="238"/>
      <c r="Q278" s="238"/>
      <c r="R278" s="32"/>
      <c r="T278" s="198"/>
      <c r="U278" s="41" t="s">
        <v>36</v>
      </c>
      <c r="V278" s="199">
        <v>0</v>
      </c>
      <c r="W278" s="199">
        <f>V278*K278</f>
        <v>0</v>
      </c>
      <c r="X278" s="199">
        <v>0.453</v>
      </c>
      <c r="Y278" s="199">
        <f>X278*K278</f>
        <v>0.453</v>
      </c>
      <c r="Z278" s="199">
        <v>0</v>
      </c>
      <c r="AA278" s="200">
        <f>Z278*K278</f>
        <v>0</v>
      </c>
      <c r="AR278" s="11" t="s">
        <v>182</v>
      </c>
      <c r="AT278" s="11" t="s">
        <v>297</v>
      </c>
      <c r="AU278" s="11" t="s">
        <v>80</v>
      </c>
      <c r="AY278" s="11" t="s">
        <v>148</v>
      </c>
      <c r="BE278" s="201">
        <f>IF(U278="základní",N278,0)</f>
        <v>10000</v>
      </c>
      <c r="BF278" s="201">
        <f>IF(U278="snížená",N278,0)</f>
        <v>0</v>
      </c>
      <c r="BG278" s="201">
        <f>IF(U278="zákl. přenesená",N278,0)</f>
        <v>0</v>
      </c>
      <c r="BH278" s="201">
        <f>IF(U278="sníž. přenesená",N278,0)</f>
        <v>0</v>
      </c>
      <c r="BI278" s="201">
        <f>IF(U278="nulová",N278,0)</f>
        <v>0</v>
      </c>
      <c r="BJ278" s="11" t="s">
        <v>77</v>
      </c>
      <c r="BK278" s="201">
        <f>ROUND(L278*K278,2)</f>
        <v>10000</v>
      </c>
      <c r="BL278" s="11" t="s">
        <v>86</v>
      </c>
      <c r="BM278" s="11" t="s">
        <v>563</v>
      </c>
    </row>
    <row r="279" spans="2:63" s="178" customFormat="1" ht="29.25" customHeight="1">
      <c r="B279" s="179"/>
      <c r="C279" s="180"/>
      <c r="D279" s="190" t="s">
        <v>128</v>
      </c>
      <c r="E279" s="190"/>
      <c r="F279" s="190"/>
      <c r="G279" s="190"/>
      <c r="H279" s="190"/>
      <c r="I279" s="190"/>
      <c r="J279" s="190"/>
      <c r="K279" s="190"/>
      <c r="L279" s="190"/>
      <c r="M279" s="190"/>
      <c r="N279" s="239">
        <f>BK279</f>
        <v>6453.780000000001</v>
      </c>
      <c r="O279" s="239"/>
      <c r="P279" s="239"/>
      <c r="Q279" s="239"/>
      <c r="R279" s="183"/>
      <c r="T279" s="184"/>
      <c r="U279" s="180"/>
      <c r="V279" s="180"/>
      <c r="W279" s="185">
        <f>SUM(W280:W282)</f>
        <v>15.082999999999998</v>
      </c>
      <c r="X279" s="180"/>
      <c r="Y279" s="185">
        <f>SUM(Y280:Y282)</f>
        <v>0.050795999999999994</v>
      </c>
      <c r="Z279" s="180"/>
      <c r="AA279" s="186">
        <f>SUM(AA280:AA282)</f>
        <v>0</v>
      </c>
      <c r="AR279" s="187" t="s">
        <v>83</v>
      </c>
      <c r="AT279" s="188" t="s">
        <v>70</v>
      </c>
      <c r="AU279" s="188" t="s">
        <v>77</v>
      </c>
      <c r="AY279" s="187" t="s">
        <v>148</v>
      </c>
      <c r="BK279" s="189">
        <f>SUM(BK280:BK282)</f>
        <v>6453.780000000001</v>
      </c>
    </row>
    <row r="280" spans="2:65" s="29" customFormat="1" ht="31.5" customHeight="1">
      <c r="B280" s="30"/>
      <c r="C280" s="192" t="s">
        <v>564</v>
      </c>
      <c r="D280" s="192" t="s">
        <v>149</v>
      </c>
      <c r="E280" s="193" t="s">
        <v>565</v>
      </c>
      <c r="F280" s="194" t="s">
        <v>566</v>
      </c>
      <c r="G280" s="194"/>
      <c r="H280" s="194"/>
      <c r="I280" s="194"/>
      <c r="J280" s="195" t="s">
        <v>567</v>
      </c>
      <c r="K280" s="196">
        <v>0.5</v>
      </c>
      <c r="L280" s="197">
        <v>1280</v>
      </c>
      <c r="M280" s="197"/>
      <c r="N280" s="197">
        <f>ROUND(L280*K280,2)</f>
        <v>640</v>
      </c>
      <c r="O280" s="197"/>
      <c r="P280" s="197"/>
      <c r="Q280" s="197"/>
      <c r="R280" s="32"/>
      <c r="T280" s="198"/>
      <c r="U280" s="41" t="s">
        <v>36</v>
      </c>
      <c r="V280" s="199">
        <v>4.696</v>
      </c>
      <c r="W280" s="199">
        <f>V280*K280</f>
        <v>2.348</v>
      </c>
      <c r="X280" s="199">
        <v>0.009899999999999999</v>
      </c>
      <c r="Y280" s="199">
        <f>X280*K280</f>
        <v>0.0049499999999999995</v>
      </c>
      <c r="Z280" s="199">
        <v>0</v>
      </c>
      <c r="AA280" s="200">
        <f>Z280*K280</f>
        <v>0</v>
      </c>
      <c r="AR280" s="11" t="s">
        <v>86</v>
      </c>
      <c r="AT280" s="11" t="s">
        <v>149</v>
      </c>
      <c r="AU280" s="11" t="s">
        <v>80</v>
      </c>
      <c r="AY280" s="11" t="s">
        <v>148</v>
      </c>
      <c r="BE280" s="201">
        <f>IF(U280="základní",N280,0)</f>
        <v>640</v>
      </c>
      <c r="BF280" s="201">
        <f>IF(U280="snížená",N280,0)</f>
        <v>0</v>
      </c>
      <c r="BG280" s="201">
        <f>IF(U280="zákl. přenesená",N280,0)</f>
        <v>0</v>
      </c>
      <c r="BH280" s="201">
        <f>IF(U280="sníž. přenesená",N280,0)</f>
        <v>0</v>
      </c>
      <c r="BI280" s="201">
        <f>IF(U280="nulová",N280,0)</f>
        <v>0</v>
      </c>
      <c r="BJ280" s="11" t="s">
        <v>77</v>
      </c>
      <c r="BK280" s="201">
        <f>ROUND(L280*K280,2)</f>
        <v>640</v>
      </c>
      <c r="BL280" s="11" t="s">
        <v>86</v>
      </c>
      <c r="BM280" s="11" t="s">
        <v>568</v>
      </c>
    </row>
    <row r="281" spans="2:65" s="29" customFormat="1" ht="22.5" customHeight="1">
      <c r="B281" s="30"/>
      <c r="C281" s="192" t="s">
        <v>569</v>
      </c>
      <c r="D281" s="192" t="s">
        <v>149</v>
      </c>
      <c r="E281" s="193" t="s">
        <v>570</v>
      </c>
      <c r="F281" s="194" t="s">
        <v>571</v>
      </c>
      <c r="G281" s="194"/>
      <c r="H281" s="194"/>
      <c r="I281" s="194"/>
      <c r="J281" s="195" t="s">
        <v>169</v>
      </c>
      <c r="K281" s="196">
        <v>509.4</v>
      </c>
      <c r="L281" s="197">
        <v>11.3</v>
      </c>
      <c r="M281" s="197"/>
      <c r="N281" s="197">
        <f>ROUND(L281*K281,2)</f>
        <v>5756.22</v>
      </c>
      <c r="O281" s="197"/>
      <c r="P281" s="197"/>
      <c r="Q281" s="197"/>
      <c r="R281" s="32"/>
      <c r="T281" s="198"/>
      <c r="U281" s="41" t="s">
        <v>36</v>
      </c>
      <c r="V281" s="199">
        <v>0.025</v>
      </c>
      <c r="W281" s="199">
        <f>V281*K281</f>
        <v>12.735</v>
      </c>
      <c r="X281" s="199">
        <v>9E-05</v>
      </c>
      <c r="Y281" s="199">
        <f>X281*K281</f>
        <v>0.045846</v>
      </c>
      <c r="Z281" s="199">
        <v>0</v>
      </c>
      <c r="AA281" s="200">
        <f>Z281*K281</f>
        <v>0</v>
      </c>
      <c r="AR281" s="11" t="s">
        <v>444</v>
      </c>
      <c r="AT281" s="11" t="s">
        <v>149</v>
      </c>
      <c r="AU281" s="11" t="s">
        <v>80</v>
      </c>
      <c r="AY281" s="11" t="s">
        <v>148</v>
      </c>
      <c r="BE281" s="201">
        <f>IF(U281="základní",N281,0)</f>
        <v>5756.22</v>
      </c>
      <c r="BF281" s="201">
        <f>IF(U281="snížená",N281,0)</f>
        <v>0</v>
      </c>
      <c r="BG281" s="201">
        <f>IF(U281="zákl. přenesená",N281,0)</f>
        <v>0</v>
      </c>
      <c r="BH281" s="201">
        <f>IF(U281="sníž. přenesená",N281,0)</f>
        <v>0</v>
      </c>
      <c r="BI281" s="201">
        <f>IF(U281="nulová",N281,0)</f>
        <v>0</v>
      </c>
      <c r="BJ281" s="11" t="s">
        <v>77</v>
      </c>
      <c r="BK281" s="201">
        <f>ROUND(L281*K281,2)</f>
        <v>5756.22</v>
      </c>
      <c r="BL281" s="11" t="s">
        <v>444</v>
      </c>
      <c r="BM281" s="11" t="s">
        <v>572</v>
      </c>
    </row>
    <row r="282" spans="2:65" s="29" customFormat="1" ht="22.5" customHeight="1">
      <c r="B282" s="30"/>
      <c r="C282" s="192" t="s">
        <v>573</v>
      </c>
      <c r="D282" s="192" t="s">
        <v>149</v>
      </c>
      <c r="E282" s="193" t="s">
        <v>574</v>
      </c>
      <c r="F282" s="194" t="s">
        <v>575</v>
      </c>
      <c r="G282" s="194"/>
      <c r="H282" s="194"/>
      <c r="I282" s="194"/>
      <c r="J282" s="195" t="s">
        <v>576</v>
      </c>
      <c r="K282" s="196">
        <v>57.562</v>
      </c>
      <c r="L282" s="197">
        <v>1</v>
      </c>
      <c r="M282" s="197"/>
      <c r="N282" s="197">
        <f>ROUND(L282*K282,2)</f>
        <v>57.56</v>
      </c>
      <c r="O282" s="197"/>
      <c r="P282" s="197"/>
      <c r="Q282" s="197"/>
      <c r="R282" s="32"/>
      <c r="T282" s="198"/>
      <c r="U282" s="41" t="s">
        <v>36</v>
      </c>
      <c r="V282" s="199">
        <v>0</v>
      </c>
      <c r="W282" s="199">
        <f>V282*K282</f>
        <v>0</v>
      </c>
      <c r="X282" s="199">
        <v>0</v>
      </c>
      <c r="Y282" s="199">
        <f>X282*K282</f>
        <v>0</v>
      </c>
      <c r="Z282" s="199">
        <v>0</v>
      </c>
      <c r="AA282" s="200">
        <f>Z282*K282</f>
        <v>0</v>
      </c>
      <c r="AR282" s="11" t="s">
        <v>444</v>
      </c>
      <c r="AT282" s="11" t="s">
        <v>149</v>
      </c>
      <c r="AU282" s="11" t="s">
        <v>80</v>
      </c>
      <c r="AY282" s="11" t="s">
        <v>148</v>
      </c>
      <c r="BE282" s="201">
        <f>IF(U282="základní",N282,0)</f>
        <v>57.56</v>
      </c>
      <c r="BF282" s="201">
        <f>IF(U282="snížená",N282,0)</f>
        <v>0</v>
      </c>
      <c r="BG282" s="201">
        <f>IF(U282="zákl. přenesená",N282,0)</f>
        <v>0</v>
      </c>
      <c r="BH282" s="201">
        <f>IF(U282="sníž. přenesená",N282,0)</f>
        <v>0</v>
      </c>
      <c r="BI282" s="201">
        <f>IF(U282="nulová",N282,0)</f>
        <v>0</v>
      </c>
      <c r="BJ282" s="11" t="s">
        <v>77</v>
      </c>
      <c r="BK282" s="201">
        <f>ROUND(L282*K282,2)</f>
        <v>57.56</v>
      </c>
      <c r="BL282" s="11" t="s">
        <v>444</v>
      </c>
      <c r="BM282" s="11" t="s">
        <v>577</v>
      </c>
    </row>
    <row r="283" spans="2:63" s="178" customFormat="1" ht="37.5" customHeight="1">
      <c r="B283" s="179"/>
      <c r="C283" s="180"/>
      <c r="D283" s="181" t="s">
        <v>129</v>
      </c>
      <c r="E283" s="181"/>
      <c r="F283" s="181"/>
      <c r="G283" s="181"/>
      <c r="H283" s="181"/>
      <c r="I283" s="181"/>
      <c r="J283" s="181"/>
      <c r="K283" s="181"/>
      <c r="L283" s="181"/>
      <c r="M283" s="181"/>
      <c r="N283" s="241">
        <f>BK283</f>
        <v>13822.2</v>
      </c>
      <c r="O283" s="241"/>
      <c r="P283" s="241"/>
      <c r="Q283" s="241"/>
      <c r="R283" s="183"/>
      <c r="T283" s="184"/>
      <c r="U283" s="180"/>
      <c r="V283" s="180"/>
      <c r="W283" s="185">
        <f>SUM(W284:W286)</f>
        <v>0</v>
      </c>
      <c r="X283" s="180"/>
      <c r="Y283" s="185">
        <f>SUM(Y284:Y286)</f>
        <v>0</v>
      </c>
      <c r="Z283" s="180"/>
      <c r="AA283" s="186">
        <f>SUM(AA284:AA286)</f>
        <v>0</v>
      </c>
      <c r="AR283" s="187" t="s">
        <v>86</v>
      </c>
      <c r="AT283" s="188" t="s">
        <v>70</v>
      </c>
      <c r="AU283" s="188" t="s">
        <v>71</v>
      </c>
      <c r="AY283" s="187" t="s">
        <v>148</v>
      </c>
      <c r="BK283" s="189">
        <f>SUM(BK284:BK286)</f>
        <v>13822.2</v>
      </c>
    </row>
    <row r="284" spans="2:65" s="29" customFormat="1" ht="22.5" customHeight="1">
      <c r="B284" s="30"/>
      <c r="C284" s="192" t="s">
        <v>578</v>
      </c>
      <c r="D284" s="192" t="s">
        <v>149</v>
      </c>
      <c r="E284" s="193" t="s">
        <v>579</v>
      </c>
      <c r="F284" s="194" t="s">
        <v>580</v>
      </c>
      <c r="G284" s="194"/>
      <c r="H284" s="194"/>
      <c r="I284" s="194"/>
      <c r="J284" s="195" t="s">
        <v>562</v>
      </c>
      <c r="K284" s="196">
        <v>2</v>
      </c>
      <c r="L284" s="197">
        <v>1800</v>
      </c>
      <c r="M284" s="197"/>
      <c r="N284" s="197">
        <f>ROUND(L284*K284,2)</f>
        <v>3600</v>
      </c>
      <c r="O284" s="197"/>
      <c r="P284" s="197"/>
      <c r="Q284" s="197"/>
      <c r="R284" s="32"/>
      <c r="T284" s="198"/>
      <c r="U284" s="41" t="s">
        <v>36</v>
      </c>
      <c r="V284" s="199">
        <v>0</v>
      </c>
      <c r="W284" s="199">
        <f>V284*K284</f>
        <v>0</v>
      </c>
      <c r="X284" s="199">
        <v>0</v>
      </c>
      <c r="Y284" s="199">
        <f>X284*K284</f>
        <v>0</v>
      </c>
      <c r="Z284" s="199">
        <v>0</v>
      </c>
      <c r="AA284" s="200">
        <f>Z284*K284</f>
        <v>0</v>
      </c>
      <c r="AR284" s="11" t="s">
        <v>86</v>
      </c>
      <c r="AT284" s="11" t="s">
        <v>149</v>
      </c>
      <c r="AU284" s="11" t="s">
        <v>77</v>
      </c>
      <c r="AY284" s="11" t="s">
        <v>148</v>
      </c>
      <c r="BE284" s="201">
        <f>IF(U284="základní",N284,0)</f>
        <v>3600</v>
      </c>
      <c r="BF284" s="201">
        <f>IF(U284="snížená",N284,0)</f>
        <v>0</v>
      </c>
      <c r="BG284" s="201">
        <f>IF(U284="zákl. přenesená",N284,0)</f>
        <v>0</v>
      </c>
      <c r="BH284" s="201">
        <f>IF(U284="sníž. přenesená",N284,0)</f>
        <v>0</v>
      </c>
      <c r="BI284" s="201">
        <f>IF(U284="nulová",N284,0)</f>
        <v>0</v>
      </c>
      <c r="BJ284" s="11" t="s">
        <v>77</v>
      </c>
      <c r="BK284" s="201">
        <f>ROUND(L284*K284,2)</f>
        <v>3600</v>
      </c>
      <c r="BL284" s="11" t="s">
        <v>86</v>
      </c>
      <c r="BM284" s="11" t="s">
        <v>581</v>
      </c>
    </row>
    <row r="285" spans="2:65" s="29" customFormat="1" ht="22.5" customHeight="1">
      <c r="B285" s="30"/>
      <c r="C285" s="192" t="s">
        <v>582</v>
      </c>
      <c r="D285" s="192" t="s">
        <v>149</v>
      </c>
      <c r="E285" s="193" t="s">
        <v>583</v>
      </c>
      <c r="F285" s="194" t="s">
        <v>584</v>
      </c>
      <c r="G285" s="194"/>
      <c r="H285" s="194"/>
      <c r="I285" s="194"/>
      <c r="J285" s="195" t="s">
        <v>562</v>
      </c>
      <c r="K285" s="196">
        <v>2</v>
      </c>
      <c r="L285" s="197">
        <v>1800</v>
      </c>
      <c r="M285" s="197"/>
      <c r="N285" s="197">
        <f>ROUND(L285*K285,2)</f>
        <v>3600</v>
      </c>
      <c r="O285" s="197"/>
      <c r="P285" s="197"/>
      <c r="Q285" s="197"/>
      <c r="R285" s="32"/>
      <c r="T285" s="198"/>
      <c r="U285" s="41" t="s">
        <v>36</v>
      </c>
      <c r="V285" s="199">
        <v>0</v>
      </c>
      <c r="W285" s="199">
        <f>V285*K285</f>
        <v>0</v>
      </c>
      <c r="X285" s="199">
        <v>0</v>
      </c>
      <c r="Y285" s="199">
        <f>X285*K285</f>
        <v>0</v>
      </c>
      <c r="Z285" s="199">
        <v>0</v>
      </c>
      <c r="AA285" s="200">
        <f>Z285*K285</f>
        <v>0</v>
      </c>
      <c r="AR285" s="11" t="s">
        <v>86</v>
      </c>
      <c r="AT285" s="11" t="s">
        <v>149</v>
      </c>
      <c r="AU285" s="11" t="s">
        <v>77</v>
      </c>
      <c r="AY285" s="11" t="s">
        <v>148</v>
      </c>
      <c r="BE285" s="201">
        <f>IF(U285="základní",N285,0)</f>
        <v>3600</v>
      </c>
      <c r="BF285" s="201">
        <f>IF(U285="snížená",N285,0)</f>
        <v>0</v>
      </c>
      <c r="BG285" s="201">
        <f>IF(U285="zákl. přenesená",N285,0)</f>
        <v>0</v>
      </c>
      <c r="BH285" s="201">
        <f>IF(U285="sníž. přenesená",N285,0)</f>
        <v>0</v>
      </c>
      <c r="BI285" s="201">
        <f>IF(U285="nulová",N285,0)</f>
        <v>0</v>
      </c>
      <c r="BJ285" s="11" t="s">
        <v>77</v>
      </c>
      <c r="BK285" s="201">
        <f>ROUND(L285*K285,2)</f>
        <v>3600</v>
      </c>
      <c r="BL285" s="11" t="s">
        <v>86</v>
      </c>
      <c r="BM285" s="11" t="s">
        <v>585</v>
      </c>
    </row>
    <row r="286" spans="2:65" s="29" customFormat="1" ht="22.5" customHeight="1">
      <c r="B286" s="30"/>
      <c r="C286" s="192" t="s">
        <v>586</v>
      </c>
      <c r="D286" s="192" t="s">
        <v>149</v>
      </c>
      <c r="E286" s="193" t="s">
        <v>587</v>
      </c>
      <c r="F286" s="194" t="s">
        <v>588</v>
      </c>
      <c r="G286" s="194"/>
      <c r="H286" s="194"/>
      <c r="I286" s="194"/>
      <c r="J286" s="195" t="s">
        <v>169</v>
      </c>
      <c r="K286" s="196">
        <v>509.4</v>
      </c>
      <c r="L286" s="197">
        <v>13</v>
      </c>
      <c r="M286" s="197"/>
      <c r="N286" s="197">
        <f>ROUND(L286*K286,2)</f>
        <v>6622.2</v>
      </c>
      <c r="O286" s="197"/>
      <c r="P286" s="197"/>
      <c r="Q286" s="197"/>
      <c r="R286" s="32"/>
      <c r="T286" s="198"/>
      <c r="U286" s="242" t="s">
        <v>36</v>
      </c>
      <c r="V286" s="243">
        <v>0</v>
      </c>
      <c r="W286" s="243">
        <f>V286*K286</f>
        <v>0</v>
      </c>
      <c r="X286" s="243">
        <v>0</v>
      </c>
      <c r="Y286" s="243">
        <f>X286*K286</f>
        <v>0</v>
      </c>
      <c r="Z286" s="243">
        <v>0</v>
      </c>
      <c r="AA286" s="244">
        <f>Z286*K286</f>
        <v>0</v>
      </c>
      <c r="AR286" s="11" t="s">
        <v>86</v>
      </c>
      <c r="AT286" s="11" t="s">
        <v>149</v>
      </c>
      <c r="AU286" s="11" t="s">
        <v>77</v>
      </c>
      <c r="AY286" s="11" t="s">
        <v>148</v>
      </c>
      <c r="BE286" s="201">
        <f>IF(U286="základní",N286,0)</f>
        <v>6622.2</v>
      </c>
      <c r="BF286" s="201">
        <f>IF(U286="snížená",N286,0)</f>
        <v>0</v>
      </c>
      <c r="BG286" s="201">
        <f>IF(U286="zákl. přenesená",N286,0)</f>
        <v>0</v>
      </c>
      <c r="BH286" s="201">
        <f>IF(U286="sníž. přenesená",N286,0)</f>
        <v>0</v>
      </c>
      <c r="BI286" s="201">
        <f>IF(U286="nulová",N286,0)</f>
        <v>0</v>
      </c>
      <c r="BJ286" s="11" t="s">
        <v>77</v>
      </c>
      <c r="BK286" s="201">
        <f>ROUND(L286*K286,2)</f>
        <v>6622.2</v>
      </c>
      <c r="BL286" s="11" t="s">
        <v>86</v>
      </c>
      <c r="BM286" s="11" t="s">
        <v>589</v>
      </c>
    </row>
    <row r="287" spans="2:18" s="29" customFormat="1" ht="6.75" customHeight="1">
      <c r="B287" s="59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1"/>
    </row>
  </sheetData>
  <sheetProtection selectLockedCells="1" selectUnlockedCells="1"/>
  <mergeCells count="426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D107:H107"/>
    <mergeCell ref="N107:Q107"/>
    <mergeCell ref="D108:H108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N127:Q127"/>
    <mergeCell ref="N128:Q128"/>
    <mergeCell ref="N129:Q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L181:M181"/>
    <mergeCell ref="N181:Q181"/>
    <mergeCell ref="F182:I182"/>
    <mergeCell ref="F183:I183"/>
    <mergeCell ref="F184:I184"/>
    <mergeCell ref="F185:I185"/>
    <mergeCell ref="F186:I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N194:Q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N199:Q199"/>
    <mergeCell ref="F200:I200"/>
    <mergeCell ref="L200:M200"/>
    <mergeCell ref="N200:Q200"/>
    <mergeCell ref="F201:I201"/>
    <mergeCell ref="L201:M201"/>
    <mergeCell ref="N201:Q201"/>
    <mergeCell ref="N202:Q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N214:Q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F262:I262"/>
    <mergeCell ref="L262:M262"/>
    <mergeCell ref="N262:Q262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N270:Q270"/>
    <mergeCell ref="F271:I271"/>
    <mergeCell ref="L271:M271"/>
    <mergeCell ref="N271:Q271"/>
    <mergeCell ref="F272:I272"/>
    <mergeCell ref="L272:M272"/>
    <mergeCell ref="N272:Q272"/>
    <mergeCell ref="N273:Q273"/>
    <mergeCell ref="N274:Q274"/>
    <mergeCell ref="F275:I275"/>
    <mergeCell ref="L275:M275"/>
    <mergeCell ref="N275:Q275"/>
    <mergeCell ref="F276:I276"/>
    <mergeCell ref="L276:M276"/>
    <mergeCell ref="N276:Q276"/>
    <mergeCell ref="N277:Q277"/>
    <mergeCell ref="F278:I278"/>
    <mergeCell ref="L278:M278"/>
    <mergeCell ref="N278:Q278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</mergeCells>
  <hyperlinks>
    <hyperlink ref="F1" location="C2" display="1) Krycí list rozpočtu"/>
    <hyperlink ref="H1" location="C86" display="2) Rekapitulace rozpočtu"/>
    <hyperlink ref="L1" location="C126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16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66" ht="21.75" customHeight="1">
      <c r="A1" s="124"/>
      <c r="B1" s="3"/>
      <c r="C1" s="3"/>
      <c r="D1" s="4" t="s">
        <v>1</v>
      </c>
      <c r="E1" s="3"/>
      <c r="F1" s="5" t="s">
        <v>99</v>
      </c>
      <c r="G1" s="5"/>
      <c r="H1" s="125" t="s">
        <v>100</v>
      </c>
      <c r="I1" s="125"/>
      <c r="J1" s="125"/>
      <c r="K1" s="125"/>
      <c r="L1" s="5" t="s">
        <v>101</v>
      </c>
      <c r="M1" s="3"/>
      <c r="N1" s="3"/>
      <c r="O1" s="4" t="s">
        <v>102</v>
      </c>
      <c r="P1" s="3"/>
      <c r="Q1" s="3"/>
      <c r="R1" s="3"/>
      <c r="S1" s="5" t="s">
        <v>103</v>
      </c>
      <c r="T1" s="5"/>
      <c r="U1" s="124"/>
      <c r="V1" s="12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8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82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80</v>
      </c>
    </row>
    <row r="4" spans="2:46" ht="36.75" customHeight="1">
      <c r="B4" s="15"/>
      <c r="C4" s="16" t="s">
        <v>104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13</v>
      </c>
      <c r="AT4" s="11" t="s">
        <v>6</v>
      </c>
    </row>
    <row r="5" spans="2:18" ht="6.75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5" customHeight="1">
      <c r="B6" s="15"/>
      <c r="C6" s="19"/>
      <c r="D6" s="24" t="s">
        <v>16</v>
      </c>
      <c r="E6" s="19"/>
      <c r="F6" s="126" t="str">
        <f>'Rekapitulace stavby'!K6</f>
        <v>K.Vary - Goethova vyhlídka - Přípojka vody a kanalizace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9"/>
      <c r="R6" s="17"/>
    </row>
    <row r="7" spans="2:18" s="29" customFormat="1" ht="32.25" customHeight="1">
      <c r="B7" s="30"/>
      <c r="C7" s="31"/>
      <c r="D7" s="22" t="s">
        <v>105</v>
      </c>
      <c r="E7" s="31"/>
      <c r="F7" s="23" t="s">
        <v>590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31"/>
      <c r="R7" s="32"/>
    </row>
    <row r="8" spans="2:18" s="29" customFormat="1" ht="14.25" customHeight="1">
      <c r="B8" s="30"/>
      <c r="C8" s="31"/>
      <c r="D8" s="24" t="s">
        <v>18</v>
      </c>
      <c r="E8" s="31"/>
      <c r="F8" s="21"/>
      <c r="G8" s="31"/>
      <c r="H8" s="31"/>
      <c r="I8" s="31"/>
      <c r="J8" s="31"/>
      <c r="K8" s="31"/>
      <c r="L8" s="31"/>
      <c r="M8" s="24" t="s">
        <v>19</v>
      </c>
      <c r="N8" s="31"/>
      <c r="O8" s="21"/>
      <c r="P8" s="31"/>
      <c r="Q8" s="31"/>
      <c r="R8" s="32"/>
    </row>
    <row r="9" spans="2:18" s="29" customFormat="1" ht="14.25" customHeight="1">
      <c r="B9" s="30"/>
      <c r="C9" s="31"/>
      <c r="D9" s="24" t="s">
        <v>20</v>
      </c>
      <c r="E9" s="31"/>
      <c r="F9" s="21" t="s">
        <v>21</v>
      </c>
      <c r="G9" s="31"/>
      <c r="H9" s="31"/>
      <c r="I9" s="31"/>
      <c r="J9" s="31"/>
      <c r="K9" s="31"/>
      <c r="L9" s="31"/>
      <c r="M9" s="24" t="s">
        <v>22</v>
      </c>
      <c r="N9" s="31"/>
      <c r="O9" s="76" t="str">
        <f>'Rekapitulace stavby'!AN8</f>
        <v>7. 6. 2017</v>
      </c>
      <c r="P9" s="76"/>
      <c r="Q9" s="31"/>
      <c r="R9" s="32"/>
    </row>
    <row r="10" spans="2:18" s="29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29" customFormat="1" ht="14.25" customHeight="1">
      <c r="B11" s="30"/>
      <c r="C11" s="31"/>
      <c r="D11" s="24" t="s">
        <v>24</v>
      </c>
      <c r="E11" s="31"/>
      <c r="F11" s="31"/>
      <c r="G11" s="31"/>
      <c r="H11" s="31"/>
      <c r="I11" s="31"/>
      <c r="J11" s="31"/>
      <c r="K11" s="31"/>
      <c r="L11" s="31"/>
      <c r="M11" s="24" t="s">
        <v>25</v>
      </c>
      <c r="N11" s="31"/>
      <c r="O11" s="21">
        <f>IF('Rekapitulace stavby'!AN10="","",'Rekapitulace stavby'!AN10)</f>
      </c>
      <c r="P11" s="21"/>
      <c r="Q11" s="31"/>
      <c r="R11" s="32"/>
    </row>
    <row r="12" spans="2:18" s="29" customFormat="1" ht="18" customHeight="1">
      <c r="B12" s="30"/>
      <c r="C12" s="31"/>
      <c r="D12" s="31"/>
      <c r="E12" s="21" t="str">
        <f>IF('Rekapitulace stavby'!E11="","",'Rekapitulace stavby'!E11)</f>
        <v> </v>
      </c>
      <c r="F12" s="31"/>
      <c r="G12" s="31"/>
      <c r="H12" s="31"/>
      <c r="I12" s="31"/>
      <c r="J12" s="31"/>
      <c r="K12" s="31"/>
      <c r="L12" s="31"/>
      <c r="M12" s="24" t="s">
        <v>26</v>
      </c>
      <c r="N12" s="31"/>
      <c r="O12" s="21">
        <f>IF('Rekapitulace stavby'!AN11="","",'Rekapitulace stavby'!AN11)</f>
      </c>
      <c r="P12" s="21"/>
      <c r="Q12" s="31"/>
      <c r="R12" s="32"/>
    </row>
    <row r="13" spans="2:18" s="29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29" customFormat="1" ht="14.25" customHeight="1">
      <c r="B14" s="30"/>
      <c r="C14" s="31"/>
      <c r="D14" s="24" t="s">
        <v>27</v>
      </c>
      <c r="E14" s="31"/>
      <c r="F14" s="31"/>
      <c r="G14" s="31"/>
      <c r="H14" s="31"/>
      <c r="I14" s="31"/>
      <c r="J14" s="31"/>
      <c r="K14" s="31"/>
      <c r="L14" s="31"/>
      <c r="M14" s="24" t="s">
        <v>25</v>
      </c>
      <c r="N14" s="31"/>
      <c r="O14" s="21">
        <f>IF('Rekapitulace stavby'!AN13="","",'Rekapitulace stavby'!AN13)</f>
      </c>
      <c r="P14" s="21"/>
      <c r="Q14" s="31"/>
      <c r="R14" s="32"/>
    </row>
    <row r="15" spans="2:18" s="29" customFormat="1" ht="18" customHeight="1">
      <c r="B15" s="30"/>
      <c r="C15" s="31"/>
      <c r="D15" s="31"/>
      <c r="E15" s="21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4" t="s">
        <v>26</v>
      </c>
      <c r="N15" s="31"/>
      <c r="O15" s="21">
        <f>IF('Rekapitulace stavby'!AN14="","",'Rekapitulace stavby'!AN14)</f>
      </c>
      <c r="P15" s="21"/>
      <c r="Q15" s="31"/>
      <c r="R15" s="32"/>
    </row>
    <row r="16" spans="2:18" s="29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29" customFormat="1" ht="14.25" customHeight="1">
      <c r="B17" s="30"/>
      <c r="C17" s="31"/>
      <c r="D17" s="24" t="s">
        <v>28</v>
      </c>
      <c r="E17" s="31"/>
      <c r="F17" s="31"/>
      <c r="G17" s="31"/>
      <c r="H17" s="31"/>
      <c r="I17" s="31"/>
      <c r="J17" s="31"/>
      <c r="K17" s="31"/>
      <c r="L17" s="31"/>
      <c r="M17" s="24" t="s">
        <v>25</v>
      </c>
      <c r="N17" s="31"/>
      <c r="O17" s="21">
        <f>IF('Rekapitulace stavby'!AN16="","",'Rekapitulace stavby'!AN16)</f>
      </c>
      <c r="P17" s="21"/>
      <c r="Q17" s="31"/>
      <c r="R17" s="32"/>
    </row>
    <row r="18" spans="2:18" s="29" customFormat="1" ht="18" customHeight="1">
      <c r="B18" s="30"/>
      <c r="C18" s="31"/>
      <c r="D18" s="31"/>
      <c r="E18" s="21" t="str">
        <f>IF('Rekapitulace stavby'!E17="","",'Rekapitulace stavby'!E17)</f>
        <v> </v>
      </c>
      <c r="F18" s="31"/>
      <c r="G18" s="31"/>
      <c r="H18" s="31"/>
      <c r="I18" s="31"/>
      <c r="J18" s="31"/>
      <c r="K18" s="31"/>
      <c r="L18" s="31"/>
      <c r="M18" s="24" t="s">
        <v>26</v>
      </c>
      <c r="N18" s="31"/>
      <c r="O18" s="21">
        <f>IF('Rekapitulace stavby'!AN17="","",'Rekapitulace stavby'!AN17)</f>
      </c>
      <c r="P18" s="21"/>
      <c r="Q18" s="31"/>
      <c r="R18" s="32"/>
    </row>
    <row r="19" spans="2:18" s="29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29" customFormat="1" ht="14.25" customHeight="1">
      <c r="B20" s="30"/>
      <c r="C20" s="31"/>
      <c r="D20" s="24" t="s">
        <v>30</v>
      </c>
      <c r="E20" s="31"/>
      <c r="F20" s="31"/>
      <c r="G20" s="31"/>
      <c r="H20" s="31"/>
      <c r="I20" s="31"/>
      <c r="J20" s="31"/>
      <c r="K20" s="31"/>
      <c r="L20" s="31"/>
      <c r="M20" s="24" t="s">
        <v>25</v>
      </c>
      <c r="N20" s="31"/>
      <c r="O20" s="21">
        <f>IF('Rekapitulace stavby'!AN19="","",'Rekapitulace stavby'!AN19)</f>
      </c>
      <c r="P20" s="21"/>
      <c r="Q20" s="31"/>
      <c r="R20" s="32"/>
    </row>
    <row r="21" spans="2:18" s="29" customFormat="1" ht="18" customHeight="1">
      <c r="B21" s="30"/>
      <c r="C21" s="31"/>
      <c r="D21" s="31"/>
      <c r="E21" s="21" t="str">
        <f>IF('Rekapitulace stavby'!E20="","",'Rekapitulace stavby'!E20)</f>
        <v> </v>
      </c>
      <c r="F21" s="31"/>
      <c r="G21" s="31"/>
      <c r="H21" s="31"/>
      <c r="I21" s="31"/>
      <c r="J21" s="31"/>
      <c r="K21" s="31"/>
      <c r="L21" s="31"/>
      <c r="M21" s="24" t="s">
        <v>26</v>
      </c>
      <c r="N21" s="31"/>
      <c r="O21" s="21">
        <f>IF('Rekapitulace stavby'!AN20="","",'Rekapitulace stavby'!AN20)</f>
      </c>
      <c r="P21" s="21"/>
      <c r="Q21" s="31"/>
      <c r="R21" s="32"/>
    </row>
    <row r="22" spans="2:18" s="29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29" customFormat="1" ht="14.25" customHeight="1">
      <c r="B23" s="30"/>
      <c r="C23" s="31"/>
      <c r="D23" s="24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29" customFormat="1" ht="22.5" customHeight="1">
      <c r="B24" s="30"/>
      <c r="C24" s="31"/>
      <c r="D24" s="31"/>
      <c r="E24" s="25"/>
      <c r="F24" s="25"/>
      <c r="G24" s="25"/>
      <c r="H24" s="25"/>
      <c r="I24" s="25"/>
      <c r="J24" s="25"/>
      <c r="K24" s="25"/>
      <c r="L24" s="25"/>
      <c r="M24" s="31"/>
      <c r="N24" s="31"/>
      <c r="O24" s="31"/>
      <c r="P24" s="31"/>
      <c r="Q24" s="31"/>
      <c r="R24" s="32"/>
    </row>
    <row r="25" spans="2:18" s="29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29" customFormat="1" ht="6.75" customHeight="1">
      <c r="B26" s="30"/>
      <c r="C26" s="3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1"/>
      <c r="R26" s="32"/>
    </row>
    <row r="27" spans="2:18" s="29" customFormat="1" ht="14.25" customHeight="1">
      <c r="B27" s="30"/>
      <c r="C27" s="31"/>
      <c r="D27" s="127" t="s">
        <v>107</v>
      </c>
      <c r="E27" s="31"/>
      <c r="F27" s="31"/>
      <c r="G27" s="31"/>
      <c r="H27" s="31"/>
      <c r="I27" s="31"/>
      <c r="J27" s="31"/>
      <c r="K27" s="31"/>
      <c r="L27" s="31"/>
      <c r="M27" s="28">
        <f>N88</f>
        <v>535795.4400000001</v>
      </c>
      <c r="N27" s="28"/>
      <c r="O27" s="28"/>
      <c r="P27" s="28"/>
      <c r="Q27" s="31"/>
      <c r="R27" s="32"/>
    </row>
    <row r="28" spans="2:18" s="29" customFormat="1" ht="14.25" customHeight="1">
      <c r="B28" s="30"/>
      <c r="C28" s="31"/>
      <c r="D28" s="27" t="s">
        <v>108</v>
      </c>
      <c r="E28" s="31"/>
      <c r="F28" s="31"/>
      <c r="G28" s="31"/>
      <c r="H28" s="31"/>
      <c r="I28" s="31"/>
      <c r="J28" s="31"/>
      <c r="K28" s="31"/>
      <c r="L28" s="31"/>
      <c r="M28" s="28">
        <f>N113</f>
        <v>0</v>
      </c>
      <c r="N28" s="28"/>
      <c r="O28" s="28"/>
      <c r="P28" s="28"/>
      <c r="Q28" s="31"/>
      <c r="R28" s="32"/>
    </row>
    <row r="29" spans="2:18" s="29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29" customFormat="1" ht="25.5" customHeight="1">
      <c r="B30" s="30"/>
      <c r="C30" s="31"/>
      <c r="D30" s="128" t="s">
        <v>34</v>
      </c>
      <c r="E30" s="31"/>
      <c r="F30" s="31"/>
      <c r="G30" s="31"/>
      <c r="H30" s="31"/>
      <c r="I30" s="31"/>
      <c r="J30" s="31"/>
      <c r="K30" s="31"/>
      <c r="L30" s="31"/>
      <c r="M30" s="129">
        <f>ROUND(M27+M28,2)</f>
        <v>535795.44</v>
      </c>
      <c r="N30" s="129"/>
      <c r="O30" s="129"/>
      <c r="P30" s="129"/>
      <c r="Q30" s="31"/>
      <c r="R30" s="32"/>
    </row>
    <row r="31" spans="2:18" s="29" customFormat="1" ht="6.75" customHeight="1">
      <c r="B31" s="30"/>
      <c r="C31" s="3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1"/>
      <c r="R31" s="32"/>
    </row>
    <row r="32" spans="2:18" s="29" customFormat="1" ht="14.25" customHeight="1">
      <c r="B32" s="30"/>
      <c r="C32" s="31"/>
      <c r="D32" s="39" t="s">
        <v>35</v>
      </c>
      <c r="E32" s="39" t="s">
        <v>36</v>
      </c>
      <c r="F32" s="40">
        <v>0.21000000000000002</v>
      </c>
      <c r="G32" s="130" t="s">
        <v>37</v>
      </c>
      <c r="H32" s="131">
        <f>ROUND((SUM(BE113:BE114)+SUM(BE132:BE315)),2)</f>
        <v>535795.44</v>
      </c>
      <c r="I32" s="131"/>
      <c r="J32" s="131"/>
      <c r="K32" s="31"/>
      <c r="L32" s="31"/>
      <c r="M32" s="131">
        <f>ROUND(ROUND((SUM(BE113:BE114)+SUM(BE132:BE315)),2)*F32,2)</f>
        <v>112517.04</v>
      </c>
      <c r="N32" s="131"/>
      <c r="O32" s="131"/>
      <c r="P32" s="131"/>
      <c r="Q32" s="31"/>
      <c r="R32" s="32"/>
    </row>
    <row r="33" spans="2:18" s="29" customFormat="1" ht="14.25" customHeight="1">
      <c r="B33" s="30"/>
      <c r="C33" s="31"/>
      <c r="D33" s="31"/>
      <c r="E33" s="39" t="s">
        <v>38</v>
      </c>
      <c r="F33" s="40">
        <v>0.15000000000000002</v>
      </c>
      <c r="G33" s="130" t="s">
        <v>37</v>
      </c>
      <c r="H33" s="131">
        <f>ROUND((SUM(BF113:BF114)+SUM(BF132:BF315)),2)</f>
        <v>0</v>
      </c>
      <c r="I33" s="131"/>
      <c r="J33" s="131"/>
      <c r="K33" s="31"/>
      <c r="L33" s="31"/>
      <c r="M33" s="131">
        <f>ROUND(ROUND((SUM(BF113:BF114)+SUM(BF132:BF315)),2)*F33,2)</f>
        <v>0</v>
      </c>
      <c r="N33" s="131"/>
      <c r="O33" s="131"/>
      <c r="P33" s="131"/>
      <c r="Q33" s="31"/>
      <c r="R33" s="32"/>
    </row>
    <row r="34" spans="2:18" s="29" customFormat="1" ht="14.25" customHeight="1" hidden="1">
      <c r="B34" s="30"/>
      <c r="C34" s="31"/>
      <c r="D34" s="31"/>
      <c r="E34" s="39" t="s">
        <v>39</v>
      </c>
      <c r="F34" s="40">
        <v>0.21000000000000002</v>
      </c>
      <c r="G34" s="130" t="s">
        <v>37</v>
      </c>
      <c r="H34" s="131">
        <f>ROUND((SUM(BG113:BG114)+SUM(BG132:BG315)),2)</f>
        <v>0</v>
      </c>
      <c r="I34" s="131"/>
      <c r="J34" s="131"/>
      <c r="K34" s="31"/>
      <c r="L34" s="31"/>
      <c r="M34" s="131">
        <v>0</v>
      </c>
      <c r="N34" s="131"/>
      <c r="O34" s="131"/>
      <c r="P34" s="131"/>
      <c r="Q34" s="31"/>
      <c r="R34" s="32"/>
    </row>
    <row r="35" spans="2:18" s="29" customFormat="1" ht="14.25" customHeight="1" hidden="1">
      <c r="B35" s="30"/>
      <c r="C35" s="31"/>
      <c r="D35" s="31"/>
      <c r="E35" s="39" t="s">
        <v>40</v>
      </c>
      <c r="F35" s="40">
        <v>0.15000000000000002</v>
      </c>
      <c r="G35" s="130" t="s">
        <v>37</v>
      </c>
      <c r="H35" s="131">
        <f>ROUND((SUM(BH113:BH114)+SUM(BH132:BH315)),2)</f>
        <v>0</v>
      </c>
      <c r="I35" s="131"/>
      <c r="J35" s="131"/>
      <c r="K35" s="31"/>
      <c r="L35" s="31"/>
      <c r="M35" s="131">
        <v>0</v>
      </c>
      <c r="N35" s="131"/>
      <c r="O35" s="131"/>
      <c r="P35" s="131"/>
      <c r="Q35" s="31"/>
      <c r="R35" s="32"/>
    </row>
    <row r="36" spans="2:18" s="29" customFormat="1" ht="14.25" customHeight="1" hidden="1">
      <c r="B36" s="30"/>
      <c r="C36" s="31"/>
      <c r="D36" s="31"/>
      <c r="E36" s="39" t="s">
        <v>41</v>
      </c>
      <c r="F36" s="40">
        <v>0</v>
      </c>
      <c r="G36" s="130" t="s">
        <v>37</v>
      </c>
      <c r="H36" s="131">
        <f>ROUND((SUM(BI113:BI114)+SUM(BI132:BI315)),2)</f>
        <v>0</v>
      </c>
      <c r="I36" s="131"/>
      <c r="J36" s="131"/>
      <c r="K36" s="31"/>
      <c r="L36" s="31"/>
      <c r="M36" s="131">
        <v>0</v>
      </c>
      <c r="N36" s="131"/>
      <c r="O36" s="131"/>
      <c r="P36" s="131"/>
      <c r="Q36" s="31"/>
      <c r="R36" s="32"/>
    </row>
    <row r="37" spans="2:18" s="29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29" customFormat="1" ht="25.5" customHeight="1">
      <c r="B38" s="30"/>
      <c r="C38" s="122"/>
      <c r="D38" s="132" t="s">
        <v>42</v>
      </c>
      <c r="E38" s="84"/>
      <c r="F38" s="84"/>
      <c r="G38" s="133" t="s">
        <v>43</v>
      </c>
      <c r="H38" s="134" t="s">
        <v>44</v>
      </c>
      <c r="I38" s="84"/>
      <c r="J38" s="84"/>
      <c r="K38" s="84"/>
      <c r="L38" s="135">
        <f>SUM(M30:M36)</f>
        <v>648312.48</v>
      </c>
      <c r="M38" s="135"/>
      <c r="N38" s="135"/>
      <c r="O38" s="135"/>
      <c r="P38" s="135"/>
      <c r="Q38" s="122"/>
      <c r="R38" s="32"/>
    </row>
    <row r="39" spans="2:18" s="29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29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2.75"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2.75"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2.75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2.75">
      <c r="B44" s="1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2.75">
      <c r="B45" s="1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2.75">
      <c r="B46" s="1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2.75">
      <c r="B47" s="1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2.75">
      <c r="B48" s="1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2.75">
      <c r="B49" s="1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2.75">
      <c r="B50" s="30"/>
      <c r="C50" s="31"/>
      <c r="D50" s="50" t="s">
        <v>45</v>
      </c>
      <c r="E50" s="51"/>
      <c r="F50" s="51"/>
      <c r="G50" s="51"/>
      <c r="H50" s="52"/>
      <c r="I50" s="31"/>
      <c r="J50" s="50" t="s">
        <v>46</v>
      </c>
      <c r="K50" s="51"/>
      <c r="L50" s="51"/>
      <c r="M50" s="51"/>
      <c r="N50" s="51"/>
      <c r="O50" s="51"/>
      <c r="P50" s="52"/>
      <c r="Q50" s="31"/>
      <c r="R50" s="32"/>
    </row>
    <row r="51" spans="2:18" ht="12.75">
      <c r="B51" s="15"/>
      <c r="C51" s="19"/>
      <c r="D51" s="53"/>
      <c r="E51" s="19"/>
      <c r="F51" s="19"/>
      <c r="G51" s="19"/>
      <c r="H51" s="54"/>
      <c r="I51" s="19"/>
      <c r="J51" s="53"/>
      <c r="K51" s="19"/>
      <c r="L51" s="19"/>
      <c r="M51" s="19"/>
      <c r="N51" s="19"/>
      <c r="O51" s="19"/>
      <c r="P51" s="54"/>
      <c r="Q51" s="19"/>
      <c r="R51" s="17"/>
    </row>
    <row r="52" spans="2:18" ht="12.75">
      <c r="B52" s="15"/>
      <c r="C52" s="19"/>
      <c r="D52" s="53"/>
      <c r="E52" s="19"/>
      <c r="F52" s="19"/>
      <c r="G52" s="19"/>
      <c r="H52" s="54"/>
      <c r="I52" s="19"/>
      <c r="J52" s="53"/>
      <c r="K52" s="19"/>
      <c r="L52" s="19"/>
      <c r="M52" s="19"/>
      <c r="N52" s="19"/>
      <c r="O52" s="19"/>
      <c r="P52" s="54"/>
      <c r="Q52" s="19"/>
      <c r="R52" s="17"/>
    </row>
    <row r="53" spans="2:18" ht="12.75">
      <c r="B53" s="15"/>
      <c r="C53" s="19"/>
      <c r="D53" s="53"/>
      <c r="E53" s="19"/>
      <c r="F53" s="19"/>
      <c r="G53" s="19"/>
      <c r="H53" s="54"/>
      <c r="I53" s="19"/>
      <c r="J53" s="53"/>
      <c r="K53" s="19"/>
      <c r="L53" s="19"/>
      <c r="M53" s="19"/>
      <c r="N53" s="19"/>
      <c r="O53" s="19"/>
      <c r="P53" s="54"/>
      <c r="Q53" s="19"/>
      <c r="R53" s="17"/>
    </row>
    <row r="54" spans="2:18" ht="12.75">
      <c r="B54" s="15"/>
      <c r="C54" s="19"/>
      <c r="D54" s="53"/>
      <c r="E54" s="19"/>
      <c r="F54" s="19"/>
      <c r="G54" s="19"/>
      <c r="H54" s="54"/>
      <c r="I54" s="19"/>
      <c r="J54" s="53"/>
      <c r="K54" s="19"/>
      <c r="L54" s="19"/>
      <c r="M54" s="19"/>
      <c r="N54" s="19"/>
      <c r="O54" s="19"/>
      <c r="P54" s="54"/>
      <c r="Q54" s="19"/>
      <c r="R54" s="17"/>
    </row>
    <row r="55" spans="2:18" ht="12.75">
      <c r="B55" s="15"/>
      <c r="C55" s="19"/>
      <c r="D55" s="53"/>
      <c r="E55" s="19"/>
      <c r="F55" s="19"/>
      <c r="G55" s="19"/>
      <c r="H55" s="54"/>
      <c r="I55" s="19"/>
      <c r="J55" s="53"/>
      <c r="K55" s="19"/>
      <c r="L55" s="19"/>
      <c r="M55" s="19"/>
      <c r="N55" s="19"/>
      <c r="O55" s="19"/>
      <c r="P55" s="54"/>
      <c r="Q55" s="19"/>
      <c r="R55" s="17"/>
    </row>
    <row r="56" spans="2:18" ht="12.75">
      <c r="B56" s="15"/>
      <c r="C56" s="19"/>
      <c r="D56" s="53"/>
      <c r="E56" s="19"/>
      <c r="F56" s="19"/>
      <c r="G56" s="19"/>
      <c r="H56" s="54"/>
      <c r="I56" s="19"/>
      <c r="J56" s="53"/>
      <c r="K56" s="19"/>
      <c r="L56" s="19"/>
      <c r="M56" s="19"/>
      <c r="N56" s="19"/>
      <c r="O56" s="19"/>
      <c r="P56" s="54"/>
      <c r="Q56" s="19"/>
      <c r="R56" s="17"/>
    </row>
    <row r="57" spans="2:18" ht="12.75">
      <c r="B57" s="15"/>
      <c r="C57" s="19"/>
      <c r="D57" s="53"/>
      <c r="E57" s="19"/>
      <c r="F57" s="19"/>
      <c r="G57" s="19"/>
      <c r="H57" s="54"/>
      <c r="I57" s="19"/>
      <c r="J57" s="53"/>
      <c r="K57" s="19"/>
      <c r="L57" s="19"/>
      <c r="M57" s="19"/>
      <c r="N57" s="19"/>
      <c r="O57" s="19"/>
      <c r="P57" s="54"/>
      <c r="Q57" s="19"/>
      <c r="R57" s="17"/>
    </row>
    <row r="58" spans="2:18" ht="12.75">
      <c r="B58" s="15"/>
      <c r="C58" s="19"/>
      <c r="D58" s="53"/>
      <c r="E58" s="19"/>
      <c r="F58" s="19"/>
      <c r="G58" s="19"/>
      <c r="H58" s="54"/>
      <c r="I58" s="19"/>
      <c r="J58" s="53"/>
      <c r="K58" s="19"/>
      <c r="L58" s="19"/>
      <c r="M58" s="19"/>
      <c r="N58" s="19"/>
      <c r="O58" s="19"/>
      <c r="P58" s="54"/>
      <c r="Q58" s="19"/>
      <c r="R58" s="17"/>
    </row>
    <row r="59" spans="2:18" s="29" customFormat="1" ht="12.75">
      <c r="B59" s="30"/>
      <c r="C59" s="31"/>
      <c r="D59" s="55" t="s">
        <v>47</v>
      </c>
      <c r="E59" s="56"/>
      <c r="F59" s="56"/>
      <c r="G59" s="57" t="s">
        <v>48</v>
      </c>
      <c r="H59" s="58"/>
      <c r="I59" s="31"/>
      <c r="J59" s="55" t="s">
        <v>47</v>
      </c>
      <c r="K59" s="56"/>
      <c r="L59" s="56"/>
      <c r="M59" s="56"/>
      <c r="N59" s="57" t="s">
        <v>48</v>
      </c>
      <c r="O59" s="56"/>
      <c r="P59" s="58"/>
      <c r="Q59" s="31"/>
      <c r="R59" s="32"/>
    </row>
    <row r="60" spans="2:18" ht="12.75">
      <c r="B60" s="15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2.75">
      <c r="B61" s="30"/>
      <c r="C61" s="31"/>
      <c r="D61" s="50" t="s">
        <v>49</v>
      </c>
      <c r="E61" s="51"/>
      <c r="F61" s="51"/>
      <c r="G61" s="51"/>
      <c r="H61" s="52"/>
      <c r="I61" s="31"/>
      <c r="J61" s="50" t="s">
        <v>50</v>
      </c>
      <c r="K61" s="51"/>
      <c r="L61" s="51"/>
      <c r="M61" s="51"/>
      <c r="N61" s="51"/>
      <c r="O61" s="51"/>
      <c r="P61" s="52"/>
      <c r="Q61" s="31"/>
      <c r="R61" s="32"/>
    </row>
    <row r="62" spans="2:18" ht="12.75">
      <c r="B62" s="15"/>
      <c r="C62" s="19"/>
      <c r="D62" s="53"/>
      <c r="E62" s="19"/>
      <c r="F62" s="19"/>
      <c r="G62" s="19"/>
      <c r="H62" s="54"/>
      <c r="I62" s="19"/>
      <c r="J62" s="53"/>
      <c r="K62" s="19"/>
      <c r="L62" s="19"/>
      <c r="M62" s="19"/>
      <c r="N62" s="19"/>
      <c r="O62" s="19"/>
      <c r="P62" s="54"/>
      <c r="Q62" s="19"/>
      <c r="R62" s="17"/>
    </row>
    <row r="63" spans="2:18" ht="12.75">
      <c r="B63" s="15"/>
      <c r="C63" s="19"/>
      <c r="D63" s="53"/>
      <c r="E63" s="19"/>
      <c r="F63" s="19"/>
      <c r="G63" s="19"/>
      <c r="H63" s="54"/>
      <c r="I63" s="19"/>
      <c r="J63" s="53"/>
      <c r="K63" s="19"/>
      <c r="L63" s="19"/>
      <c r="M63" s="19"/>
      <c r="N63" s="19"/>
      <c r="O63" s="19"/>
      <c r="P63" s="54"/>
      <c r="Q63" s="19"/>
      <c r="R63" s="17"/>
    </row>
    <row r="64" spans="2:18" ht="12.75">
      <c r="B64" s="15"/>
      <c r="C64" s="19"/>
      <c r="D64" s="53"/>
      <c r="E64" s="19"/>
      <c r="F64" s="19"/>
      <c r="G64" s="19"/>
      <c r="H64" s="54"/>
      <c r="I64" s="19"/>
      <c r="J64" s="53"/>
      <c r="K64" s="19"/>
      <c r="L64" s="19"/>
      <c r="M64" s="19"/>
      <c r="N64" s="19"/>
      <c r="O64" s="19"/>
      <c r="P64" s="54"/>
      <c r="Q64" s="19"/>
      <c r="R64" s="17"/>
    </row>
    <row r="65" spans="2:18" ht="12.75">
      <c r="B65" s="15"/>
      <c r="C65" s="19"/>
      <c r="D65" s="53"/>
      <c r="E65" s="19"/>
      <c r="F65" s="19"/>
      <c r="G65" s="19"/>
      <c r="H65" s="54"/>
      <c r="I65" s="19"/>
      <c r="J65" s="53"/>
      <c r="K65" s="19"/>
      <c r="L65" s="19"/>
      <c r="M65" s="19"/>
      <c r="N65" s="19"/>
      <c r="O65" s="19"/>
      <c r="P65" s="54"/>
      <c r="Q65" s="19"/>
      <c r="R65" s="17"/>
    </row>
    <row r="66" spans="2:18" ht="12.75">
      <c r="B66" s="15"/>
      <c r="C66" s="19"/>
      <c r="D66" s="53"/>
      <c r="E66" s="19"/>
      <c r="F66" s="19"/>
      <c r="G66" s="19"/>
      <c r="H66" s="54"/>
      <c r="I66" s="19"/>
      <c r="J66" s="53"/>
      <c r="K66" s="19"/>
      <c r="L66" s="19"/>
      <c r="M66" s="19"/>
      <c r="N66" s="19"/>
      <c r="O66" s="19"/>
      <c r="P66" s="54"/>
      <c r="Q66" s="19"/>
      <c r="R66" s="17"/>
    </row>
    <row r="67" spans="2:18" ht="12.75">
      <c r="B67" s="15"/>
      <c r="C67" s="19"/>
      <c r="D67" s="53"/>
      <c r="E67" s="19"/>
      <c r="F67" s="19"/>
      <c r="G67" s="19"/>
      <c r="H67" s="54"/>
      <c r="I67" s="19"/>
      <c r="J67" s="53"/>
      <c r="K67" s="19"/>
      <c r="L67" s="19"/>
      <c r="M67" s="19"/>
      <c r="N67" s="19"/>
      <c r="O67" s="19"/>
      <c r="P67" s="54"/>
      <c r="Q67" s="19"/>
      <c r="R67" s="17"/>
    </row>
    <row r="68" spans="2:18" ht="12.75">
      <c r="B68" s="15"/>
      <c r="C68" s="19"/>
      <c r="D68" s="53"/>
      <c r="E68" s="19"/>
      <c r="F68" s="19"/>
      <c r="G68" s="19"/>
      <c r="H68" s="54"/>
      <c r="I68" s="19"/>
      <c r="J68" s="53"/>
      <c r="K68" s="19"/>
      <c r="L68" s="19"/>
      <c r="M68" s="19"/>
      <c r="N68" s="19"/>
      <c r="O68" s="19"/>
      <c r="P68" s="54"/>
      <c r="Q68" s="19"/>
      <c r="R68" s="17"/>
    </row>
    <row r="69" spans="2:18" ht="12.75">
      <c r="B69" s="15"/>
      <c r="C69" s="19"/>
      <c r="D69" s="53"/>
      <c r="E69" s="19"/>
      <c r="F69" s="19"/>
      <c r="G69" s="19"/>
      <c r="H69" s="54"/>
      <c r="I69" s="19"/>
      <c r="J69" s="53"/>
      <c r="K69" s="19"/>
      <c r="L69" s="19"/>
      <c r="M69" s="19"/>
      <c r="N69" s="19"/>
      <c r="O69" s="19"/>
      <c r="P69" s="54"/>
      <c r="Q69" s="19"/>
      <c r="R69" s="17"/>
    </row>
    <row r="70" spans="2:18" s="29" customFormat="1" ht="12.75">
      <c r="B70" s="30"/>
      <c r="C70" s="31"/>
      <c r="D70" s="55" t="s">
        <v>47</v>
      </c>
      <c r="E70" s="56"/>
      <c r="F70" s="56"/>
      <c r="G70" s="57" t="s">
        <v>48</v>
      </c>
      <c r="H70" s="58"/>
      <c r="I70" s="31"/>
      <c r="J70" s="55" t="s">
        <v>47</v>
      </c>
      <c r="K70" s="56"/>
      <c r="L70" s="56"/>
      <c r="M70" s="56"/>
      <c r="N70" s="57" t="s">
        <v>48</v>
      </c>
      <c r="O70" s="56"/>
      <c r="P70" s="58"/>
      <c r="Q70" s="31"/>
      <c r="R70" s="32"/>
    </row>
    <row r="71" spans="2:18" s="29" customFormat="1" ht="14.2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29" customFormat="1" ht="6.75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29" customFormat="1" ht="36.75" customHeight="1">
      <c r="B76" s="30"/>
      <c r="C76" s="16" t="s">
        <v>109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2"/>
      <c r="T76" s="139"/>
      <c r="U76" s="139"/>
    </row>
    <row r="77" spans="2:21" s="29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39"/>
      <c r="U77" s="139"/>
    </row>
    <row r="78" spans="2:21" s="29" customFormat="1" ht="30" customHeight="1">
      <c r="B78" s="30"/>
      <c r="C78" s="24" t="s">
        <v>16</v>
      </c>
      <c r="D78" s="31"/>
      <c r="E78" s="31"/>
      <c r="F78" s="126" t="str">
        <f>F6</f>
        <v>K.Vary - Goethova vyhlídka - Přípojka vody a kanalizace</v>
      </c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31"/>
      <c r="R78" s="32"/>
      <c r="T78" s="139"/>
      <c r="U78" s="139"/>
    </row>
    <row r="79" spans="2:21" s="29" customFormat="1" ht="36.75" customHeight="1">
      <c r="B79" s="30"/>
      <c r="C79" s="71" t="s">
        <v>105</v>
      </c>
      <c r="D79" s="31"/>
      <c r="E79" s="31"/>
      <c r="F79" s="73" t="str">
        <f>F7</f>
        <v>2 - IO 02 ATS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31"/>
      <c r="R79" s="32"/>
      <c r="T79" s="139"/>
      <c r="U79" s="139"/>
    </row>
    <row r="80" spans="2:21" s="29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39"/>
      <c r="U80" s="139"/>
    </row>
    <row r="81" spans="2:21" s="29" customFormat="1" ht="18" customHeight="1">
      <c r="B81" s="30"/>
      <c r="C81" s="24" t="s">
        <v>20</v>
      </c>
      <c r="D81" s="31"/>
      <c r="E81" s="31"/>
      <c r="F81" s="21" t="str">
        <f>F9</f>
        <v> </v>
      </c>
      <c r="G81" s="31"/>
      <c r="H81" s="31"/>
      <c r="I81" s="31"/>
      <c r="J81" s="31"/>
      <c r="K81" s="24" t="s">
        <v>22</v>
      </c>
      <c r="L81" s="31"/>
      <c r="M81" s="76" t="str">
        <f>IF(O9="","",O9)</f>
        <v>7. 6. 2017</v>
      </c>
      <c r="N81" s="76"/>
      <c r="O81" s="76"/>
      <c r="P81" s="76"/>
      <c r="Q81" s="31"/>
      <c r="R81" s="32"/>
      <c r="T81" s="139"/>
      <c r="U81" s="139"/>
    </row>
    <row r="82" spans="2:21" s="29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39"/>
      <c r="U82" s="139"/>
    </row>
    <row r="83" spans="2:21" s="29" customFormat="1" ht="12.75">
      <c r="B83" s="30"/>
      <c r="C83" s="24" t="s">
        <v>24</v>
      </c>
      <c r="D83" s="31"/>
      <c r="E83" s="31"/>
      <c r="F83" s="21" t="str">
        <f>E12</f>
        <v> </v>
      </c>
      <c r="G83" s="31"/>
      <c r="H83" s="31"/>
      <c r="I83" s="31"/>
      <c r="J83" s="31"/>
      <c r="K83" s="24" t="s">
        <v>28</v>
      </c>
      <c r="L83" s="31"/>
      <c r="M83" s="21" t="str">
        <f>E18</f>
        <v> </v>
      </c>
      <c r="N83" s="21"/>
      <c r="O83" s="21"/>
      <c r="P83" s="21"/>
      <c r="Q83" s="21"/>
      <c r="R83" s="32"/>
      <c r="T83" s="139"/>
      <c r="U83" s="139"/>
    </row>
    <row r="84" spans="2:21" s="29" customFormat="1" ht="14.25" customHeight="1">
      <c r="B84" s="30"/>
      <c r="C84" s="24" t="s">
        <v>27</v>
      </c>
      <c r="D84" s="31"/>
      <c r="E84" s="31"/>
      <c r="F84" s="21" t="str">
        <f>IF(E15="","",E15)</f>
        <v> </v>
      </c>
      <c r="G84" s="31"/>
      <c r="H84" s="31"/>
      <c r="I84" s="31"/>
      <c r="J84" s="31"/>
      <c r="K84" s="24" t="s">
        <v>30</v>
      </c>
      <c r="L84" s="31"/>
      <c r="M84" s="21" t="str">
        <f>E21</f>
        <v> </v>
      </c>
      <c r="N84" s="21"/>
      <c r="O84" s="21"/>
      <c r="P84" s="21"/>
      <c r="Q84" s="21"/>
      <c r="R84" s="32"/>
      <c r="T84" s="139"/>
      <c r="U84" s="139"/>
    </row>
    <row r="85" spans="2:21" s="29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39"/>
      <c r="U85" s="139"/>
    </row>
    <row r="86" spans="2:21" s="29" customFormat="1" ht="29.25" customHeight="1">
      <c r="B86" s="30"/>
      <c r="C86" s="140" t="s">
        <v>110</v>
      </c>
      <c r="D86" s="140"/>
      <c r="E86" s="140"/>
      <c r="F86" s="140"/>
      <c r="G86" s="140"/>
      <c r="H86" s="122"/>
      <c r="I86" s="122"/>
      <c r="J86" s="122"/>
      <c r="K86" s="122"/>
      <c r="L86" s="122"/>
      <c r="M86" s="122"/>
      <c r="N86" s="140" t="s">
        <v>111</v>
      </c>
      <c r="O86" s="140"/>
      <c r="P86" s="140"/>
      <c r="Q86" s="140"/>
      <c r="R86" s="32"/>
      <c r="T86" s="139"/>
      <c r="U86" s="139"/>
    </row>
    <row r="87" spans="2:21" s="29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39"/>
      <c r="U87" s="139"/>
    </row>
    <row r="88" spans="2:47" s="29" customFormat="1" ht="29.25" customHeight="1">
      <c r="B88" s="30"/>
      <c r="C88" s="141" t="s">
        <v>112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94">
        <f>N132</f>
        <v>535795.4400000001</v>
      </c>
      <c r="O88" s="94"/>
      <c r="P88" s="94"/>
      <c r="Q88" s="94"/>
      <c r="R88" s="32"/>
      <c r="T88" s="139"/>
      <c r="U88" s="139"/>
      <c r="AU88" s="11" t="s">
        <v>113</v>
      </c>
    </row>
    <row r="89" spans="2:21" s="142" customFormat="1" ht="24.75" customHeight="1">
      <c r="B89" s="143"/>
      <c r="C89" s="144"/>
      <c r="D89" s="145" t="s">
        <v>114</v>
      </c>
      <c r="E89" s="144"/>
      <c r="F89" s="144"/>
      <c r="G89" s="144"/>
      <c r="H89" s="144"/>
      <c r="I89" s="144"/>
      <c r="J89" s="144"/>
      <c r="K89" s="144"/>
      <c r="L89" s="144"/>
      <c r="M89" s="144"/>
      <c r="N89" s="146">
        <f>N133</f>
        <v>101121.04000000001</v>
      </c>
      <c r="O89" s="146"/>
      <c r="P89" s="146"/>
      <c r="Q89" s="146"/>
      <c r="R89" s="147"/>
      <c r="T89" s="148"/>
      <c r="U89" s="148"/>
    </row>
    <row r="90" spans="2:21" s="149" customFormat="1" ht="19.5" customHeight="1">
      <c r="B90" s="150"/>
      <c r="C90" s="151"/>
      <c r="D90" s="152" t="s">
        <v>115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3">
        <f>N134</f>
        <v>7901.959999999999</v>
      </c>
      <c r="O90" s="153"/>
      <c r="P90" s="153"/>
      <c r="Q90" s="153"/>
      <c r="R90" s="154"/>
      <c r="T90" s="155"/>
      <c r="U90" s="155"/>
    </row>
    <row r="91" spans="2:21" s="149" customFormat="1" ht="19.5" customHeight="1">
      <c r="B91" s="150"/>
      <c r="C91" s="151"/>
      <c r="D91" s="152" t="s">
        <v>116</v>
      </c>
      <c r="E91" s="151"/>
      <c r="F91" s="151"/>
      <c r="G91" s="151"/>
      <c r="H91" s="151"/>
      <c r="I91" s="151"/>
      <c r="J91" s="151"/>
      <c r="K91" s="151"/>
      <c r="L91" s="151"/>
      <c r="M91" s="151"/>
      <c r="N91" s="153">
        <f>N147</f>
        <v>12800.01</v>
      </c>
      <c r="O91" s="153"/>
      <c r="P91" s="153"/>
      <c r="Q91" s="153"/>
      <c r="R91" s="154"/>
      <c r="T91" s="155"/>
      <c r="U91" s="155"/>
    </row>
    <row r="92" spans="2:21" s="149" customFormat="1" ht="19.5" customHeight="1">
      <c r="B92" s="150"/>
      <c r="C92" s="151"/>
      <c r="D92" s="152" t="s">
        <v>117</v>
      </c>
      <c r="E92" s="151"/>
      <c r="F92" s="151"/>
      <c r="G92" s="151"/>
      <c r="H92" s="151"/>
      <c r="I92" s="151"/>
      <c r="J92" s="151"/>
      <c r="K92" s="151"/>
      <c r="L92" s="151"/>
      <c r="M92" s="151"/>
      <c r="N92" s="153">
        <f>N162</f>
        <v>37527.4</v>
      </c>
      <c r="O92" s="153"/>
      <c r="P92" s="153"/>
      <c r="Q92" s="153"/>
      <c r="R92" s="154"/>
      <c r="T92" s="155"/>
      <c r="U92" s="155"/>
    </row>
    <row r="93" spans="2:21" s="149" customFormat="1" ht="19.5" customHeight="1">
      <c r="B93" s="150"/>
      <c r="C93" s="151"/>
      <c r="D93" s="152" t="s">
        <v>118</v>
      </c>
      <c r="E93" s="151"/>
      <c r="F93" s="151"/>
      <c r="G93" s="151"/>
      <c r="H93" s="151"/>
      <c r="I93" s="151"/>
      <c r="J93" s="151"/>
      <c r="K93" s="151"/>
      <c r="L93" s="151"/>
      <c r="M93" s="151"/>
      <c r="N93" s="153">
        <f>N167</f>
        <v>8177.889999999999</v>
      </c>
      <c r="O93" s="153"/>
      <c r="P93" s="153"/>
      <c r="Q93" s="153"/>
      <c r="R93" s="154"/>
      <c r="T93" s="155"/>
      <c r="U93" s="155"/>
    </row>
    <row r="94" spans="2:21" s="149" customFormat="1" ht="19.5" customHeight="1">
      <c r="B94" s="150"/>
      <c r="C94" s="151"/>
      <c r="D94" s="152" t="s">
        <v>120</v>
      </c>
      <c r="E94" s="151"/>
      <c r="F94" s="151"/>
      <c r="G94" s="151"/>
      <c r="H94" s="151"/>
      <c r="I94" s="151"/>
      <c r="J94" s="151"/>
      <c r="K94" s="151"/>
      <c r="L94" s="151"/>
      <c r="M94" s="151"/>
      <c r="N94" s="153">
        <f>N176</f>
        <v>19034.84</v>
      </c>
      <c r="O94" s="153"/>
      <c r="P94" s="153"/>
      <c r="Q94" s="153"/>
      <c r="R94" s="154"/>
      <c r="T94" s="155"/>
      <c r="U94" s="155"/>
    </row>
    <row r="95" spans="2:21" s="149" customFormat="1" ht="19.5" customHeight="1">
      <c r="B95" s="150"/>
      <c r="C95" s="151"/>
      <c r="D95" s="152" t="s">
        <v>122</v>
      </c>
      <c r="E95" s="151"/>
      <c r="F95" s="151"/>
      <c r="G95" s="151"/>
      <c r="H95" s="151"/>
      <c r="I95" s="151"/>
      <c r="J95" s="151"/>
      <c r="K95" s="151"/>
      <c r="L95" s="151"/>
      <c r="M95" s="151"/>
      <c r="N95" s="153">
        <f>N196</f>
        <v>9105.560000000001</v>
      </c>
      <c r="O95" s="153"/>
      <c r="P95" s="153"/>
      <c r="Q95" s="153"/>
      <c r="R95" s="154"/>
      <c r="T95" s="155"/>
      <c r="U95" s="155"/>
    </row>
    <row r="96" spans="2:21" s="149" customFormat="1" ht="19.5" customHeight="1">
      <c r="B96" s="150"/>
      <c r="C96" s="151"/>
      <c r="D96" s="152" t="s">
        <v>124</v>
      </c>
      <c r="E96" s="151"/>
      <c r="F96" s="151"/>
      <c r="G96" s="151"/>
      <c r="H96" s="151"/>
      <c r="I96" s="151"/>
      <c r="J96" s="151"/>
      <c r="K96" s="151"/>
      <c r="L96" s="151"/>
      <c r="M96" s="151"/>
      <c r="N96" s="153">
        <f>N201</f>
        <v>6573.38</v>
      </c>
      <c r="O96" s="153"/>
      <c r="P96" s="153"/>
      <c r="Q96" s="153"/>
      <c r="R96" s="154"/>
      <c r="T96" s="155"/>
      <c r="U96" s="155"/>
    </row>
    <row r="97" spans="2:21" s="142" customFormat="1" ht="24.75" customHeight="1">
      <c r="B97" s="143"/>
      <c r="C97" s="144"/>
      <c r="D97" s="145" t="s">
        <v>591</v>
      </c>
      <c r="E97" s="144"/>
      <c r="F97" s="144"/>
      <c r="G97" s="144"/>
      <c r="H97" s="144"/>
      <c r="I97" s="144"/>
      <c r="J97" s="144"/>
      <c r="K97" s="144"/>
      <c r="L97" s="144"/>
      <c r="M97" s="144"/>
      <c r="N97" s="146">
        <f>N203</f>
        <v>180028.75</v>
      </c>
      <c r="O97" s="146"/>
      <c r="P97" s="146"/>
      <c r="Q97" s="146"/>
      <c r="R97" s="147"/>
      <c r="T97" s="148"/>
      <c r="U97" s="148"/>
    </row>
    <row r="98" spans="2:21" s="149" customFormat="1" ht="19.5" customHeight="1">
      <c r="B98" s="150"/>
      <c r="C98" s="151"/>
      <c r="D98" s="152" t="s">
        <v>592</v>
      </c>
      <c r="E98" s="151"/>
      <c r="F98" s="151"/>
      <c r="G98" s="151"/>
      <c r="H98" s="151"/>
      <c r="I98" s="151"/>
      <c r="J98" s="151"/>
      <c r="K98" s="151"/>
      <c r="L98" s="151"/>
      <c r="M98" s="151"/>
      <c r="N98" s="153">
        <f>N204</f>
        <v>5105.3099999999995</v>
      </c>
      <c r="O98" s="153"/>
      <c r="P98" s="153"/>
      <c r="Q98" s="153"/>
      <c r="R98" s="154"/>
      <c r="T98" s="155"/>
      <c r="U98" s="155"/>
    </row>
    <row r="99" spans="2:21" s="149" customFormat="1" ht="19.5" customHeight="1">
      <c r="B99" s="150"/>
      <c r="C99" s="151"/>
      <c r="D99" s="152" t="s">
        <v>593</v>
      </c>
      <c r="E99" s="151"/>
      <c r="F99" s="151"/>
      <c r="G99" s="151"/>
      <c r="H99" s="151"/>
      <c r="I99" s="151"/>
      <c r="J99" s="151"/>
      <c r="K99" s="151"/>
      <c r="L99" s="151"/>
      <c r="M99" s="151"/>
      <c r="N99" s="153">
        <f>N213</f>
        <v>12606.19</v>
      </c>
      <c r="O99" s="153"/>
      <c r="P99" s="153"/>
      <c r="Q99" s="153"/>
      <c r="R99" s="154"/>
      <c r="T99" s="155"/>
      <c r="U99" s="155"/>
    </row>
    <row r="100" spans="2:21" s="149" customFormat="1" ht="19.5" customHeight="1">
      <c r="B100" s="150"/>
      <c r="C100" s="151"/>
      <c r="D100" s="152" t="s">
        <v>594</v>
      </c>
      <c r="E100" s="151"/>
      <c r="F100" s="151"/>
      <c r="G100" s="151"/>
      <c r="H100" s="151"/>
      <c r="I100" s="151"/>
      <c r="J100" s="151"/>
      <c r="K100" s="151"/>
      <c r="L100" s="151"/>
      <c r="M100" s="151"/>
      <c r="N100" s="153">
        <f>N221</f>
        <v>8915.83</v>
      </c>
      <c r="O100" s="153"/>
      <c r="P100" s="153"/>
      <c r="Q100" s="153"/>
      <c r="R100" s="154"/>
      <c r="T100" s="155"/>
      <c r="U100" s="155"/>
    </row>
    <row r="101" spans="2:21" s="149" customFormat="1" ht="19.5" customHeight="1">
      <c r="B101" s="150"/>
      <c r="C101" s="151"/>
      <c r="D101" s="152" t="s">
        <v>595</v>
      </c>
      <c r="E101" s="151"/>
      <c r="F101" s="151"/>
      <c r="G101" s="151"/>
      <c r="H101" s="151"/>
      <c r="I101" s="151"/>
      <c r="J101" s="151"/>
      <c r="K101" s="151"/>
      <c r="L101" s="151"/>
      <c r="M101" s="151"/>
      <c r="N101" s="153">
        <f>N229</f>
        <v>14761.38</v>
      </c>
      <c r="O101" s="153"/>
      <c r="P101" s="153"/>
      <c r="Q101" s="153"/>
      <c r="R101" s="154"/>
      <c r="T101" s="155"/>
      <c r="U101" s="155"/>
    </row>
    <row r="102" spans="2:21" s="149" customFormat="1" ht="19.5" customHeight="1">
      <c r="B102" s="150"/>
      <c r="C102" s="151"/>
      <c r="D102" s="152" t="s">
        <v>596</v>
      </c>
      <c r="E102" s="151"/>
      <c r="F102" s="151"/>
      <c r="G102" s="151"/>
      <c r="H102" s="151"/>
      <c r="I102" s="151"/>
      <c r="J102" s="151"/>
      <c r="K102" s="151"/>
      <c r="L102" s="151"/>
      <c r="M102" s="151"/>
      <c r="N102" s="153">
        <f>N238</f>
        <v>13377.29</v>
      </c>
      <c r="O102" s="153"/>
      <c r="P102" s="153"/>
      <c r="Q102" s="153"/>
      <c r="R102" s="154"/>
      <c r="T102" s="155"/>
      <c r="U102" s="155"/>
    </row>
    <row r="103" spans="2:21" s="149" customFormat="1" ht="19.5" customHeight="1">
      <c r="B103" s="150"/>
      <c r="C103" s="151"/>
      <c r="D103" s="152" t="s">
        <v>597</v>
      </c>
      <c r="E103" s="151"/>
      <c r="F103" s="151"/>
      <c r="G103" s="151"/>
      <c r="H103" s="151"/>
      <c r="I103" s="151"/>
      <c r="J103" s="151"/>
      <c r="K103" s="151"/>
      <c r="L103" s="151"/>
      <c r="M103" s="151"/>
      <c r="N103" s="153">
        <f>N244</f>
        <v>559.36</v>
      </c>
      <c r="O103" s="153"/>
      <c r="P103" s="153"/>
      <c r="Q103" s="153"/>
      <c r="R103" s="154"/>
      <c r="T103" s="155"/>
      <c r="U103" s="155"/>
    </row>
    <row r="104" spans="2:21" s="149" customFormat="1" ht="19.5" customHeight="1">
      <c r="B104" s="150"/>
      <c r="C104" s="151"/>
      <c r="D104" s="152" t="s">
        <v>598</v>
      </c>
      <c r="E104" s="151"/>
      <c r="F104" s="151"/>
      <c r="G104" s="151"/>
      <c r="H104" s="151"/>
      <c r="I104" s="151"/>
      <c r="J104" s="151"/>
      <c r="K104" s="151"/>
      <c r="L104" s="151"/>
      <c r="M104" s="151"/>
      <c r="N104" s="153">
        <f>N246</f>
        <v>7718.259999999999</v>
      </c>
      <c r="O104" s="153"/>
      <c r="P104" s="153"/>
      <c r="Q104" s="153"/>
      <c r="R104" s="154"/>
      <c r="T104" s="155"/>
      <c r="U104" s="155"/>
    </row>
    <row r="105" spans="2:21" s="149" customFormat="1" ht="19.5" customHeight="1">
      <c r="B105" s="150"/>
      <c r="C105" s="151"/>
      <c r="D105" s="152" t="s">
        <v>599</v>
      </c>
      <c r="E105" s="151"/>
      <c r="F105" s="151"/>
      <c r="G105" s="151"/>
      <c r="H105" s="151"/>
      <c r="I105" s="151"/>
      <c r="J105" s="151"/>
      <c r="K105" s="151"/>
      <c r="L105" s="151"/>
      <c r="M105" s="151"/>
      <c r="N105" s="153">
        <f>N251</f>
        <v>91714.66</v>
      </c>
      <c r="O105" s="153"/>
      <c r="P105" s="153"/>
      <c r="Q105" s="153"/>
      <c r="R105" s="154"/>
      <c r="T105" s="155"/>
      <c r="U105" s="155"/>
    </row>
    <row r="106" spans="2:21" s="149" customFormat="1" ht="19.5" customHeight="1">
      <c r="B106" s="150"/>
      <c r="C106" s="151"/>
      <c r="D106" s="152" t="s">
        <v>600</v>
      </c>
      <c r="E106" s="151"/>
      <c r="F106" s="151"/>
      <c r="G106" s="151"/>
      <c r="H106" s="151"/>
      <c r="I106" s="151"/>
      <c r="J106" s="151"/>
      <c r="K106" s="151"/>
      <c r="L106" s="151"/>
      <c r="M106" s="151"/>
      <c r="N106" s="153">
        <f>N257</f>
        <v>4980.88</v>
      </c>
      <c r="O106" s="153"/>
      <c r="P106" s="153"/>
      <c r="Q106" s="153"/>
      <c r="R106" s="154"/>
      <c r="T106" s="155"/>
      <c r="U106" s="155"/>
    </row>
    <row r="107" spans="2:21" s="149" customFormat="1" ht="19.5" customHeight="1">
      <c r="B107" s="150"/>
      <c r="C107" s="151"/>
      <c r="D107" s="152" t="s">
        <v>601</v>
      </c>
      <c r="E107" s="151"/>
      <c r="F107" s="151"/>
      <c r="G107" s="151"/>
      <c r="H107" s="151"/>
      <c r="I107" s="151"/>
      <c r="J107" s="151"/>
      <c r="K107" s="151"/>
      <c r="L107" s="151"/>
      <c r="M107" s="151"/>
      <c r="N107" s="153">
        <f>N261</f>
        <v>15476.75</v>
      </c>
      <c r="O107" s="153"/>
      <c r="P107" s="153"/>
      <c r="Q107" s="153"/>
      <c r="R107" s="154"/>
      <c r="T107" s="155"/>
      <c r="U107" s="155"/>
    </row>
    <row r="108" spans="2:21" s="149" customFormat="1" ht="19.5" customHeight="1">
      <c r="B108" s="150"/>
      <c r="C108" s="151"/>
      <c r="D108" s="152" t="s">
        <v>602</v>
      </c>
      <c r="E108" s="151"/>
      <c r="F108" s="151"/>
      <c r="G108" s="151"/>
      <c r="H108" s="151"/>
      <c r="I108" s="151"/>
      <c r="J108" s="151"/>
      <c r="K108" s="151"/>
      <c r="L108" s="151"/>
      <c r="M108" s="151"/>
      <c r="N108" s="153">
        <f>N268</f>
        <v>4812.84</v>
      </c>
      <c r="O108" s="153"/>
      <c r="P108" s="153"/>
      <c r="Q108" s="153"/>
      <c r="R108" s="154"/>
      <c r="T108" s="155"/>
      <c r="U108" s="155"/>
    </row>
    <row r="109" spans="2:21" s="142" customFormat="1" ht="24.75" customHeight="1">
      <c r="B109" s="143"/>
      <c r="C109" s="144"/>
      <c r="D109" s="145" t="s">
        <v>125</v>
      </c>
      <c r="E109" s="144"/>
      <c r="F109" s="144"/>
      <c r="G109" s="144"/>
      <c r="H109" s="144"/>
      <c r="I109" s="144"/>
      <c r="J109" s="144"/>
      <c r="K109" s="144"/>
      <c r="L109" s="144"/>
      <c r="M109" s="144"/>
      <c r="N109" s="146">
        <f>N275</f>
        <v>254645.65</v>
      </c>
      <c r="O109" s="146"/>
      <c r="P109" s="146"/>
      <c r="Q109" s="146"/>
      <c r="R109" s="147"/>
      <c r="T109" s="148"/>
      <c r="U109" s="148"/>
    </row>
    <row r="110" spans="2:21" s="149" customFormat="1" ht="19.5" customHeight="1">
      <c r="B110" s="150"/>
      <c r="C110" s="151"/>
      <c r="D110" s="152" t="s">
        <v>127</v>
      </c>
      <c r="E110" s="151"/>
      <c r="F110" s="151"/>
      <c r="G110" s="151"/>
      <c r="H110" s="151"/>
      <c r="I110" s="151"/>
      <c r="J110" s="151"/>
      <c r="K110" s="151"/>
      <c r="L110" s="151"/>
      <c r="M110" s="151"/>
      <c r="N110" s="153">
        <f>N276</f>
        <v>10925.65</v>
      </c>
      <c r="O110" s="153"/>
      <c r="P110" s="153"/>
      <c r="Q110" s="153"/>
      <c r="R110" s="154"/>
      <c r="T110" s="155"/>
      <c r="U110" s="155"/>
    </row>
    <row r="111" spans="2:21" s="149" customFormat="1" ht="19.5" customHeight="1">
      <c r="B111" s="150"/>
      <c r="C111" s="151"/>
      <c r="D111" s="152" t="s">
        <v>603</v>
      </c>
      <c r="E111" s="151"/>
      <c r="F111" s="151"/>
      <c r="G111" s="151"/>
      <c r="H111" s="151"/>
      <c r="I111" s="151"/>
      <c r="J111" s="151"/>
      <c r="K111" s="151"/>
      <c r="L111" s="151"/>
      <c r="M111" s="151"/>
      <c r="N111" s="153">
        <f>N304</f>
        <v>243720</v>
      </c>
      <c r="O111" s="153"/>
      <c r="P111" s="153"/>
      <c r="Q111" s="153"/>
      <c r="R111" s="154"/>
      <c r="T111" s="155"/>
      <c r="U111" s="155"/>
    </row>
    <row r="112" spans="2:21" s="29" customFormat="1" ht="21.75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  <c r="T112" s="139"/>
      <c r="U112" s="139"/>
    </row>
    <row r="113" spans="2:21" s="29" customFormat="1" ht="29.25" customHeight="1">
      <c r="B113" s="30"/>
      <c r="C113" s="141" t="s">
        <v>130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156">
        <v>0</v>
      </c>
      <c r="O113" s="156"/>
      <c r="P113" s="156"/>
      <c r="Q113" s="156"/>
      <c r="R113" s="32"/>
      <c r="T113" s="157"/>
      <c r="U113" s="158" t="s">
        <v>35</v>
      </c>
    </row>
    <row r="114" spans="2:21" s="29" customFormat="1" ht="18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  <c r="T114" s="139"/>
      <c r="U114" s="139"/>
    </row>
    <row r="115" spans="2:21" s="29" customFormat="1" ht="29.25" customHeight="1">
      <c r="B115" s="30"/>
      <c r="C115" s="121" t="s">
        <v>98</v>
      </c>
      <c r="D115" s="122"/>
      <c r="E115" s="122"/>
      <c r="F115" s="122"/>
      <c r="G115" s="122"/>
      <c r="H115" s="122"/>
      <c r="I115" s="122"/>
      <c r="J115" s="122"/>
      <c r="K115" s="122"/>
      <c r="L115" s="123">
        <f>ROUND(SUM(N88+N113),2)</f>
        <v>535795.44</v>
      </c>
      <c r="M115" s="123"/>
      <c r="N115" s="123"/>
      <c r="O115" s="123"/>
      <c r="P115" s="123"/>
      <c r="Q115" s="123"/>
      <c r="R115" s="32"/>
      <c r="T115" s="139"/>
      <c r="U115" s="139"/>
    </row>
    <row r="116" spans="2:21" s="29" customFormat="1" ht="6.75" customHeight="1"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  <c r="T116" s="139"/>
      <c r="U116" s="139"/>
    </row>
    <row r="120" spans="2:18" s="29" customFormat="1" ht="6.75" customHeight="1">
      <c r="B120" s="6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4"/>
    </row>
    <row r="121" spans="2:18" s="29" customFormat="1" ht="36.75" customHeight="1">
      <c r="B121" s="30"/>
      <c r="C121" s="16" t="s">
        <v>134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32"/>
    </row>
    <row r="122" spans="2:18" s="29" customFormat="1" ht="6.7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18" s="29" customFormat="1" ht="30" customHeight="1">
      <c r="B123" s="30"/>
      <c r="C123" s="24" t="s">
        <v>16</v>
      </c>
      <c r="D123" s="31"/>
      <c r="E123" s="31"/>
      <c r="F123" s="126" t="str">
        <f>F6</f>
        <v>K.Vary - Goethova vyhlídka - Přípojka vody a kanalizace</v>
      </c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31"/>
      <c r="R123" s="32"/>
    </row>
    <row r="124" spans="2:18" s="29" customFormat="1" ht="36.75" customHeight="1">
      <c r="B124" s="30"/>
      <c r="C124" s="71" t="s">
        <v>105</v>
      </c>
      <c r="D124" s="31"/>
      <c r="E124" s="31"/>
      <c r="F124" s="73" t="str">
        <f>F7</f>
        <v>2 - IO 02 ATS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31"/>
      <c r="R124" s="32"/>
    </row>
    <row r="125" spans="2:18" s="29" customFormat="1" ht="6.75" customHeight="1"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2"/>
    </row>
    <row r="126" spans="2:18" s="29" customFormat="1" ht="18" customHeight="1">
      <c r="B126" s="30"/>
      <c r="C126" s="24" t="s">
        <v>20</v>
      </c>
      <c r="D126" s="31"/>
      <c r="E126" s="31"/>
      <c r="F126" s="21" t="str">
        <f>F9</f>
        <v> </v>
      </c>
      <c r="G126" s="31"/>
      <c r="H126" s="31"/>
      <c r="I126" s="31"/>
      <c r="J126" s="31"/>
      <c r="K126" s="24" t="s">
        <v>22</v>
      </c>
      <c r="L126" s="31"/>
      <c r="M126" s="76" t="str">
        <f>IF(O9="","",O9)</f>
        <v>7. 6. 2017</v>
      </c>
      <c r="N126" s="76"/>
      <c r="O126" s="76"/>
      <c r="P126" s="76"/>
      <c r="Q126" s="31"/>
      <c r="R126" s="32"/>
    </row>
    <row r="127" spans="2:18" s="29" customFormat="1" ht="6.75" customHeight="1"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2"/>
    </row>
    <row r="128" spans="2:18" s="29" customFormat="1" ht="12.75">
      <c r="B128" s="30"/>
      <c r="C128" s="24" t="s">
        <v>24</v>
      </c>
      <c r="D128" s="31"/>
      <c r="E128" s="31"/>
      <c r="F128" s="21" t="str">
        <f>E12</f>
        <v> </v>
      </c>
      <c r="G128" s="31"/>
      <c r="H128" s="31"/>
      <c r="I128" s="31"/>
      <c r="J128" s="31"/>
      <c r="K128" s="24" t="s">
        <v>28</v>
      </c>
      <c r="L128" s="31"/>
      <c r="M128" s="21" t="str">
        <f>E18</f>
        <v> </v>
      </c>
      <c r="N128" s="21"/>
      <c r="O128" s="21"/>
      <c r="P128" s="21"/>
      <c r="Q128" s="21"/>
      <c r="R128" s="32"/>
    </row>
    <row r="129" spans="2:18" s="29" customFormat="1" ht="14.25" customHeight="1">
      <c r="B129" s="30"/>
      <c r="C129" s="24" t="s">
        <v>27</v>
      </c>
      <c r="D129" s="31"/>
      <c r="E129" s="31"/>
      <c r="F129" s="21" t="str">
        <f>IF(E15="","",E15)</f>
        <v> </v>
      </c>
      <c r="G129" s="31"/>
      <c r="H129" s="31"/>
      <c r="I129" s="31"/>
      <c r="J129" s="31"/>
      <c r="K129" s="24" t="s">
        <v>30</v>
      </c>
      <c r="L129" s="31"/>
      <c r="M129" s="21" t="str">
        <f>E21</f>
        <v> </v>
      </c>
      <c r="N129" s="21"/>
      <c r="O129" s="21"/>
      <c r="P129" s="21"/>
      <c r="Q129" s="21"/>
      <c r="R129" s="32"/>
    </row>
    <row r="130" spans="2:18" s="29" customFormat="1" ht="9.75" customHeight="1">
      <c r="B130" s="30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2"/>
    </row>
    <row r="131" spans="2:27" s="167" customFormat="1" ht="29.25" customHeight="1">
      <c r="B131" s="168"/>
      <c r="C131" s="169" t="s">
        <v>135</v>
      </c>
      <c r="D131" s="170" t="s">
        <v>136</v>
      </c>
      <c r="E131" s="170" t="s">
        <v>53</v>
      </c>
      <c r="F131" s="170" t="s">
        <v>137</v>
      </c>
      <c r="G131" s="170"/>
      <c r="H131" s="170"/>
      <c r="I131" s="170"/>
      <c r="J131" s="170" t="s">
        <v>138</v>
      </c>
      <c r="K131" s="170" t="s">
        <v>139</v>
      </c>
      <c r="L131" s="171" t="s">
        <v>140</v>
      </c>
      <c r="M131" s="171"/>
      <c r="N131" s="172" t="s">
        <v>111</v>
      </c>
      <c r="O131" s="172"/>
      <c r="P131" s="172"/>
      <c r="Q131" s="172"/>
      <c r="R131" s="173"/>
      <c r="T131" s="87" t="s">
        <v>141</v>
      </c>
      <c r="U131" s="88" t="s">
        <v>35</v>
      </c>
      <c r="V131" s="88" t="s">
        <v>142</v>
      </c>
      <c r="W131" s="88" t="s">
        <v>143</v>
      </c>
      <c r="X131" s="88" t="s">
        <v>144</v>
      </c>
      <c r="Y131" s="88" t="s">
        <v>145</v>
      </c>
      <c r="Z131" s="88" t="s">
        <v>146</v>
      </c>
      <c r="AA131" s="89" t="s">
        <v>147</v>
      </c>
    </row>
    <row r="132" spans="2:63" s="29" customFormat="1" ht="29.25" customHeight="1">
      <c r="B132" s="30"/>
      <c r="C132" s="91" t="s">
        <v>107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174">
        <f>BK132</f>
        <v>535795.4400000001</v>
      </c>
      <c r="O132" s="174"/>
      <c r="P132" s="174"/>
      <c r="Q132" s="174"/>
      <c r="R132" s="32"/>
      <c r="T132" s="90"/>
      <c r="U132" s="51"/>
      <c r="V132" s="51"/>
      <c r="W132" s="175">
        <f>W133+W203+W275</f>
        <v>264.30896099999995</v>
      </c>
      <c r="X132" s="51"/>
      <c r="Y132" s="175">
        <f>Y133+Y203+Y275</f>
        <v>33.4841915</v>
      </c>
      <c r="Z132" s="51"/>
      <c r="AA132" s="176">
        <f>AA133+AA203+AA275</f>
        <v>0</v>
      </c>
      <c r="AT132" s="11" t="s">
        <v>70</v>
      </c>
      <c r="AU132" s="11" t="s">
        <v>113</v>
      </c>
      <c r="BK132" s="177">
        <f>BK133+BK203+BK275</f>
        <v>535795.4400000001</v>
      </c>
    </row>
    <row r="133" spans="2:63" s="178" customFormat="1" ht="37.5" customHeight="1">
      <c r="B133" s="179"/>
      <c r="C133" s="180"/>
      <c r="D133" s="181" t="s">
        <v>114</v>
      </c>
      <c r="E133" s="181"/>
      <c r="F133" s="181"/>
      <c r="G133" s="181"/>
      <c r="H133" s="181"/>
      <c r="I133" s="181"/>
      <c r="J133" s="181"/>
      <c r="K133" s="181"/>
      <c r="L133" s="181"/>
      <c r="M133" s="181"/>
      <c r="N133" s="182">
        <f>BK133</f>
        <v>101121.04000000001</v>
      </c>
      <c r="O133" s="182"/>
      <c r="P133" s="182"/>
      <c r="Q133" s="182"/>
      <c r="R133" s="183"/>
      <c r="T133" s="184"/>
      <c r="U133" s="180"/>
      <c r="V133" s="180"/>
      <c r="W133" s="185">
        <f>W134+W147+W162+W167+W176+W196+W201</f>
        <v>123.82563499999999</v>
      </c>
      <c r="X133" s="180"/>
      <c r="Y133" s="185">
        <f>Y134+Y147+Y162+Y167+Y176+Y196+Y201</f>
        <v>29.87674714</v>
      </c>
      <c r="Z133" s="180"/>
      <c r="AA133" s="186">
        <f>AA134+AA147+AA162+AA167+AA176+AA196+AA201</f>
        <v>0</v>
      </c>
      <c r="AR133" s="187" t="s">
        <v>77</v>
      </c>
      <c r="AT133" s="188" t="s">
        <v>70</v>
      </c>
      <c r="AU133" s="188" t="s">
        <v>71</v>
      </c>
      <c r="AY133" s="187" t="s">
        <v>148</v>
      </c>
      <c r="BK133" s="189">
        <f>BK134+BK147+BK162+BK167+BK176+BK196+BK201</f>
        <v>101121.04000000001</v>
      </c>
    </row>
    <row r="134" spans="2:63" s="178" customFormat="1" ht="19.5" customHeight="1">
      <c r="B134" s="179"/>
      <c r="C134" s="180"/>
      <c r="D134" s="190" t="s">
        <v>115</v>
      </c>
      <c r="E134" s="190"/>
      <c r="F134" s="190"/>
      <c r="G134" s="190"/>
      <c r="H134" s="190"/>
      <c r="I134" s="190"/>
      <c r="J134" s="190"/>
      <c r="K134" s="190"/>
      <c r="L134" s="190"/>
      <c r="M134" s="190"/>
      <c r="N134" s="191">
        <f>BK134</f>
        <v>7901.959999999999</v>
      </c>
      <c r="O134" s="191"/>
      <c r="P134" s="191"/>
      <c r="Q134" s="191"/>
      <c r="R134" s="183"/>
      <c r="T134" s="184"/>
      <c r="U134" s="180"/>
      <c r="V134" s="180"/>
      <c r="W134" s="185">
        <f>SUM(W135:W146)</f>
        <v>26.900783</v>
      </c>
      <c r="X134" s="180"/>
      <c r="Y134" s="185">
        <f>SUM(Y135:Y146)</f>
        <v>0</v>
      </c>
      <c r="Z134" s="180"/>
      <c r="AA134" s="186">
        <f>SUM(AA135:AA146)</f>
        <v>0</v>
      </c>
      <c r="AR134" s="187" t="s">
        <v>77</v>
      </c>
      <c r="AT134" s="188" t="s">
        <v>70</v>
      </c>
      <c r="AU134" s="188" t="s">
        <v>77</v>
      </c>
      <c r="AY134" s="187" t="s">
        <v>148</v>
      </c>
      <c r="BK134" s="189">
        <f>SUM(BK135:BK146)</f>
        <v>7901.959999999999</v>
      </c>
    </row>
    <row r="135" spans="2:65" s="29" customFormat="1" ht="31.5" customHeight="1">
      <c r="B135" s="30"/>
      <c r="C135" s="192" t="s">
        <v>77</v>
      </c>
      <c r="D135" s="192" t="s">
        <v>149</v>
      </c>
      <c r="E135" s="193" t="s">
        <v>159</v>
      </c>
      <c r="F135" s="194" t="s">
        <v>160</v>
      </c>
      <c r="G135" s="194"/>
      <c r="H135" s="194"/>
      <c r="I135" s="194"/>
      <c r="J135" s="195" t="s">
        <v>161</v>
      </c>
      <c r="K135" s="196">
        <v>80</v>
      </c>
      <c r="L135" s="197">
        <v>58.4</v>
      </c>
      <c r="M135" s="197"/>
      <c r="N135" s="197">
        <f>ROUND(L135*K135,2)</f>
        <v>4672</v>
      </c>
      <c r="O135" s="197"/>
      <c r="P135" s="197"/>
      <c r="Q135" s="197"/>
      <c r="R135" s="32"/>
      <c r="T135" s="198"/>
      <c r="U135" s="41" t="s">
        <v>36</v>
      </c>
      <c r="V135" s="199">
        <v>0.203</v>
      </c>
      <c r="W135" s="199">
        <f>V135*K135</f>
        <v>16.240000000000002</v>
      </c>
      <c r="X135" s="199">
        <v>0</v>
      </c>
      <c r="Y135" s="199">
        <f>X135*K135</f>
        <v>0</v>
      </c>
      <c r="Z135" s="199">
        <v>0</v>
      </c>
      <c r="AA135" s="200">
        <f>Z135*K135</f>
        <v>0</v>
      </c>
      <c r="AR135" s="11" t="s">
        <v>86</v>
      </c>
      <c r="AT135" s="11" t="s">
        <v>149</v>
      </c>
      <c r="AU135" s="11" t="s">
        <v>80</v>
      </c>
      <c r="AY135" s="11" t="s">
        <v>148</v>
      </c>
      <c r="BE135" s="201">
        <f>IF(U135="základní",N135,0)</f>
        <v>4672</v>
      </c>
      <c r="BF135" s="201">
        <f>IF(U135="snížená",N135,0)</f>
        <v>0</v>
      </c>
      <c r="BG135" s="201">
        <f>IF(U135="zákl. přenesená",N135,0)</f>
        <v>0</v>
      </c>
      <c r="BH135" s="201">
        <f>IF(U135="sníž. přenesená",N135,0)</f>
        <v>0</v>
      </c>
      <c r="BI135" s="201">
        <f>IF(U135="nulová",N135,0)</f>
        <v>0</v>
      </c>
      <c r="BJ135" s="11" t="s">
        <v>77</v>
      </c>
      <c r="BK135" s="201">
        <f>ROUND(L135*K135,2)</f>
        <v>4672</v>
      </c>
      <c r="BL135" s="11" t="s">
        <v>86</v>
      </c>
      <c r="BM135" s="11" t="s">
        <v>604</v>
      </c>
    </row>
    <row r="136" spans="2:65" s="29" customFormat="1" ht="31.5" customHeight="1">
      <c r="B136" s="30"/>
      <c r="C136" s="192" t="s">
        <v>80</v>
      </c>
      <c r="D136" s="192" t="s">
        <v>149</v>
      </c>
      <c r="E136" s="193" t="s">
        <v>163</v>
      </c>
      <c r="F136" s="194" t="s">
        <v>164</v>
      </c>
      <c r="G136" s="194"/>
      <c r="H136" s="194"/>
      <c r="I136" s="194"/>
      <c r="J136" s="195" t="s">
        <v>165</v>
      </c>
      <c r="K136" s="196">
        <v>10</v>
      </c>
      <c r="L136" s="197">
        <v>42.2</v>
      </c>
      <c r="M136" s="197"/>
      <c r="N136" s="197">
        <f>ROUND(L136*K136,2)</f>
        <v>422</v>
      </c>
      <c r="O136" s="197"/>
      <c r="P136" s="197"/>
      <c r="Q136" s="197"/>
      <c r="R136" s="32"/>
      <c r="T136" s="198"/>
      <c r="U136" s="41" t="s">
        <v>36</v>
      </c>
      <c r="V136" s="199">
        <v>0</v>
      </c>
      <c r="W136" s="199">
        <f>V136*K136</f>
        <v>0</v>
      </c>
      <c r="X136" s="199">
        <v>0</v>
      </c>
      <c r="Y136" s="199">
        <f>X136*K136</f>
        <v>0</v>
      </c>
      <c r="Z136" s="199">
        <v>0</v>
      </c>
      <c r="AA136" s="200">
        <f>Z136*K136</f>
        <v>0</v>
      </c>
      <c r="AR136" s="11" t="s">
        <v>86</v>
      </c>
      <c r="AT136" s="11" t="s">
        <v>149</v>
      </c>
      <c r="AU136" s="11" t="s">
        <v>80</v>
      </c>
      <c r="AY136" s="11" t="s">
        <v>148</v>
      </c>
      <c r="BE136" s="201">
        <f>IF(U136="základní",N136,0)</f>
        <v>422</v>
      </c>
      <c r="BF136" s="201">
        <f>IF(U136="snížená",N136,0)</f>
        <v>0</v>
      </c>
      <c r="BG136" s="201">
        <f>IF(U136="zákl. přenesená",N136,0)</f>
        <v>0</v>
      </c>
      <c r="BH136" s="201">
        <f>IF(U136="sníž. přenesená",N136,0)</f>
        <v>0</v>
      </c>
      <c r="BI136" s="201">
        <f>IF(U136="nulová",N136,0)</f>
        <v>0</v>
      </c>
      <c r="BJ136" s="11" t="s">
        <v>77</v>
      </c>
      <c r="BK136" s="201">
        <f>ROUND(L136*K136,2)</f>
        <v>422</v>
      </c>
      <c r="BL136" s="11" t="s">
        <v>86</v>
      </c>
      <c r="BM136" s="11" t="s">
        <v>605</v>
      </c>
    </row>
    <row r="137" spans="2:65" s="29" customFormat="1" ht="31.5" customHeight="1">
      <c r="B137" s="30"/>
      <c r="C137" s="192" t="s">
        <v>83</v>
      </c>
      <c r="D137" s="192" t="s">
        <v>149</v>
      </c>
      <c r="E137" s="193" t="s">
        <v>606</v>
      </c>
      <c r="F137" s="194" t="s">
        <v>607</v>
      </c>
      <c r="G137" s="194"/>
      <c r="H137" s="194"/>
      <c r="I137" s="194"/>
      <c r="J137" s="195" t="s">
        <v>173</v>
      </c>
      <c r="K137" s="196">
        <v>3.45</v>
      </c>
      <c r="L137" s="197">
        <v>29.2</v>
      </c>
      <c r="M137" s="197"/>
      <c r="N137" s="197">
        <f>ROUND(L137*K137,2)</f>
        <v>100.74</v>
      </c>
      <c r="O137" s="197"/>
      <c r="P137" s="197"/>
      <c r="Q137" s="197"/>
      <c r="R137" s="32"/>
      <c r="T137" s="198"/>
      <c r="U137" s="41" t="s">
        <v>36</v>
      </c>
      <c r="V137" s="199">
        <v>0.097</v>
      </c>
      <c r="W137" s="199">
        <f>V137*K137</f>
        <v>0.33465</v>
      </c>
      <c r="X137" s="199">
        <v>0</v>
      </c>
      <c r="Y137" s="199">
        <f>X137*K137</f>
        <v>0</v>
      </c>
      <c r="Z137" s="199">
        <v>0</v>
      </c>
      <c r="AA137" s="200">
        <f>Z137*K137</f>
        <v>0</v>
      </c>
      <c r="AR137" s="11" t="s">
        <v>86</v>
      </c>
      <c r="AT137" s="11" t="s">
        <v>149</v>
      </c>
      <c r="AU137" s="11" t="s">
        <v>80</v>
      </c>
      <c r="AY137" s="11" t="s">
        <v>148</v>
      </c>
      <c r="BE137" s="201">
        <f>IF(U137="základní",N137,0)</f>
        <v>100.74</v>
      </c>
      <c r="BF137" s="201">
        <f>IF(U137="snížená",N137,0)</f>
        <v>0</v>
      </c>
      <c r="BG137" s="201">
        <f>IF(U137="zákl. přenesená",N137,0)</f>
        <v>0</v>
      </c>
      <c r="BH137" s="201">
        <f>IF(U137="sníž. přenesená",N137,0)</f>
        <v>0</v>
      </c>
      <c r="BI137" s="201">
        <f>IF(U137="nulová",N137,0)</f>
        <v>0</v>
      </c>
      <c r="BJ137" s="11" t="s">
        <v>77</v>
      </c>
      <c r="BK137" s="201">
        <f>ROUND(L137*K137,2)</f>
        <v>100.74</v>
      </c>
      <c r="BL137" s="11" t="s">
        <v>86</v>
      </c>
      <c r="BM137" s="11" t="s">
        <v>608</v>
      </c>
    </row>
    <row r="138" spans="2:51" s="202" customFormat="1" ht="22.5" customHeight="1">
      <c r="B138" s="203"/>
      <c r="C138" s="204"/>
      <c r="D138" s="204"/>
      <c r="E138" s="205"/>
      <c r="F138" s="206" t="s">
        <v>609</v>
      </c>
      <c r="G138" s="206"/>
      <c r="H138" s="206"/>
      <c r="I138" s="206"/>
      <c r="J138" s="204"/>
      <c r="K138" s="207">
        <v>3.45</v>
      </c>
      <c r="L138" s="204"/>
      <c r="M138" s="204"/>
      <c r="N138" s="204"/>
      <c r="O138" s="204"/>
      <c r="P138" s="204"/>
      <c r="Q138" s="204"/>
      <c r="R138" s="208"/>
      <c r="T138" s="209"/>
      <c r="U138" s="204"/>
      <c r="V138" s="204"/>
      <c r="W138" s="204"/>
      <c r="X138" s="204"/>
      <c r="Y138" s="204"/>
      <c r="Z138" s="204"/>
      <c r="AA138" s="210"/>
      <c r="AT138" s="211" t="s">
        <v>155</v>
      </c>
      <c r="AU138" s="211" t="s">
        <v>80</v>
      </c>
      <c r="AV138" s="202" t="s">
        <v>80</v>
      </c>
      <c r="AW138" s="202" t="s">
        <v>29</v>
      </c>
      <c r="AX138" s="202" t="s">
        <v>77</v>
      </c>
      <c r="AY138" s="211" t="s">
        <v>148</v>
      </c>
    </row>
    <row r="139" spans="2:65" s="29" customFormat="1" ht="31.5" customHeight="1">
      <c r="B139" s="30"/>
      <c r="C139" s="192" t="s">
        <v>86</v>
      </c>
      <c r="D139" s="192" t="s">
        <v>149</v>
      </c>
      <c r="E139" s="193" t="s">
        <v>610</v>
      </c>
      <c r="F139" s="194" t="s">
        <v>611</v>
      </c>
      <c r="G139" s="194"/>
      <c r="H139" s="194"/>
      <c r="I139" s="194"/>
      <c r="J139" s="195" t="s">
        <v>173</v>
      </c>
      <c r="K139" s="196">
        <v>2.02</v>
      </c>
      <c r="L139" s="197">
        <v>124</v>
      </c>
      <c r="M139" s="197"/>
      <c r="N139" s="197">
        <f>ROUND(L139*K139,2)</f>
        <v>250.48</v>
      </c>
      <c r="O139" s="197"/>
      <c r="P139" s="197"/>
      <c r="Q139" s="197"/>
      <c r="R139" s="32"/>
      <c r="T139" s="198"/>
      <c r="U139" s="41" t="s">
        <v>36</v>
      </c>
      <c r="V139" s="199">
        <v>0.36800000000000005</v>
      </c>
      <c r="W139" s="199">
        <f>V139*K139</f>
        <v>0.7433600000000001</v>
      </c>
      <c r="X139" s="199">
        <v>0</v>
      </c>
      <c r="Y139" s="199">
        <f>X139*K139</f>
        <v>0</v>
      </c>
      <c r="Z139" s="199">
        <v>0</v>
      </c>
      <c r="AA139" s="200">
        <f>Z139*K139</f>
        <v>0</v>
      </c>
      <c r="AR139" s="11" t="s">
        <v>86</v>
      </c>
      <c r="AT139" s="11" t="s">
        <v>149</v>
      </c>
      <c r="AU139" s="11" t="s">
        <v>80</v>
      </c>
      <c r="AY139" s="11" t="s">
        <v>148</v>
      </c>
      <c r="BE139" s="201">
        <f>IF(U139="základní",N139,0)</f>
        <v>250.48</v>
      </c>
      <c r="BF139" s="201">
        <f>IF(U139="snížená",N139,0)</f>
        <v>0</v>
      </c>
      <c r="BG139" s="201">
        <f>IF(U139="zákl. přenesená",N139,0)</f>
        <v>0</v>
      </c>
      <c r="BH139" s="201">
        <f>IF(U139="sníž. přenesená",N139,0)</f>
        <v>0</v>
      </c>
      <c r="BI139" s="201">
        <f>IF(U139="nulová",N139,0)</f>
        <v>0</v>
      </c>
      <c r="BJ139" s="11" t="s">
        <v>77</v>
      </c>
      <c r="BK139" s="201">
        <f>ROUND(L139*K139,2)</f>
        <v>250.48</v>
      </c>
      <c r="BL139" s="11" t="s">
        <v>86</v>
      </c>
      <c r="BM139" s="11" t="s">
        <v>612</v>
      </c>
    </row>
    <row r="140" spans="2:51" s="202" customFormat="1" ht="22.5" customHeight="1">
      <c r="B140" s="203"/>
      <c r="C140" s="204"/>
      <c r="D140" s="204"/>
      <c r="E140" s="205"/>
      <c r="F140" s="206" t="s">
        <v>613</v>
      </c>
      <c r="G140" s="206"/>
      <c r="H140" s="206"/>
      <c r="I140" s="206"/>
      <c r="J140" s="204"/>
      <c r="K140" s="207">
        <v>2.02</v>
      </c>
      <c r="L140" s="204"/>
      <c r="M140" s="204"/>
      <c r="N140" s="204"/>
      <c r="O140" s="204"/>
      <c r="P140" s="204"/>
      <c r="Q140" s="204"/>
      <c r="R140" s="208"/>
      <c r="T140" s="209"/>
      <c r="U140" s="204"/>
      <c r="V140" s="204"/>
      <c r="W140" s="204"/>
      <c r="X140" s="204"/>
      <c r="Y140" s="204"/>
      <c r="Z140" s="204"/>
      <c r="AA140" s="210"/>
      <c r="AT140" s="211" t="s">
        <v>155</v>
      </c>
      <c r="AU140" s="211" t="s">
        <v>80</v>
      </c>
      <c r="AV140" s="202" t="s">
        <v>80</v>
      </c>
      <c r="AW140" s="202" t="s">
        <v>29</v>
      </c>
      <c r="AX140" s="202" t="s">
        <v>77</v>
      </c>
      <c r="AY140" s="211" t="s">
        <v>148</v>
      </c>
    </row>
    <row r="141" spans="2:65" s="29" customFormat="1" ht="31.5" customHeight="1">
      <c r="B141" s="30"/>
      <c r="C141" s="192" t="s">
        <v>89</v>
      </c>
      <c r="D141" s="192" t="s">
        <v>149</v>
      </c>
      <c r="E141" s="193" t="s">
        <v>614</v>
      </c>
      <c r="F141" s="194" t="s">
        <v>615</v>
      </c>
      <c r="G141" s="194"/>
      <c r="H141" s="194"/>
      <c r="I141" s="194"/>
      <c r="J141" s="195" t="s">
        <v>173</v>
      </c>
      <c r="K141" s="196">
        <v>3.818</v>
      </c>
      <c r="L141" s="197">
        <v>566</v>
      </c>
      <c r="M141" s="197"/>
      <c r="N141" s="197">
        <f>ROUND(L141*K141,2)</f>
        <v>2160.99</v>
      </c>
      <c r="O141" s="197"/>
      <c r="P141" s="197"/>
      <c r="Q141" s="197"/>
      <c r="R141" s="32"/>
      <c r="T141" s="198"/>
      <c r="U141" s="41" t="s">
        <v>36</v>
      </c>
      <c r="V141" s="199">
        <v>2.32</v>
      </c>
      <c r="W141" s="199">
        <f>V141*K141</f>
        <v>8.857759999999999</v>
      </c>
      <c r="X141" s="199">
        <v>0</v>
      </c>
      <c r="Y141" s="199">
        <f>X141*K141</f>
        <v>0</v>
      </c>
      <c r="Z141" s="199">
        <v>0</v>
      </c>
      <c r="AA141" s="200">
        <f>Z141*K141</f>
        <v>0</v>
      </c>
      <c r="AR141" s="11" t="s">
        <v>86</v>
      </c>
      <c r="AT141" s="11" t="s">
        <v>149</v>
      </c>
      <c r="AU141" s="11" t="s">
        <v>80</v>
      </c>
      <c r="AY141" s="11" t="s">
        <v>148</v>
      </c>
      <c r="BE141" s="201">
        <f>IF(U141="základní",N141,0)</f>
        <v>2160.99</v>
      </c>
      <c r="BF141" s="201">
        <f>IF(U141="snížená",N141,0)</f>
        <v>0</v>
      </c>
      <c r="BG141" s="201">
        <f>IF(U141="zákl. přenesená",N141,0)</f>
        <v>0</v>
      </c>
      <c r="BH141" s="201">
        <f>IF(U141="sníž. přenesená",N141,0)</f>
        <v>0</v>
      </c>
      <c r="BI141" s="201">
        <f>IF(U141="nulová",N141,0)</f>
        <v>0</v>
      </c>
      <c r="BJ141" s="11" t="s">
        <v>77</v>
      </c>
      <c r="BK141" s="201">
        <f>ROUND(L141*K141,2)</f>
        <v>2160.99</v>
      </c>
      <c r="BL141" s="11" t="s">
        <v>86</v>
      </c>
      <c r="BM141" s="11" t="s">
        <v>616</v>
      </c>
    </row>
    <row r="142" spans="2:51" s="202" customFormat="1" ht="22.5" customHeight="1">
      <c r="B142" s="203"/>
      <c r="C142" s="204"/>
      <c r="D142" s="204"/>
      <c r="E142" s="205"/>
      <c r="F142" s="206" t="s">
        <v>617</v>
      </c>
      <c r="G142" s="206"/>
      <c r="H142" s="206"/>
      <c r="I142" s="206"/>
      <c r="J142" s="204"/>
      <c r="K142" s="207">
        <v>3.818</v>
      </c>
      <c r="L142" s="204"/>
      <c r="M142" s="204"/>
      <c r="N142" s="204"/>
      <c r="O142" s="204"/>
      <c r="P142" s="204"/>
      <c r="Q142" s="204"/>
      <c r="R142" s="208"/>
      <c r="T142" s="209"/>
      <c r="U142" s="204"/>
      <c r="V142" s="204"/>
      <c r="W142" s="204"/>
      <c r="X142" s="204"/>
      <c r="Y142" s="204"/>
      <c r="Z142" s="204"/>
      <c r="AA142" s="210"/>
      <c r="AT142" s="211" t="s">
        <v>155</v>
      </c>
      <c r="AU142" s="211" t="s">
        <v>80</v>
      </c>
      <c r="AV142" s="202" t="s">
        <v>80</v>
      </c>
      <c r="AW142" s="202" t="s">
        <v>29</v>
      </c>
      <c r="AX142" s="202" t="s">
        <v>77</v>
      </c>
      <c r="AY142" s="211" t="s">
        <v>148</v>
      </c>
    </row>
    <row r="143" spans="2:65" s="29" customFormat="1" ht="31.5" customHeight="1">
      <c r="B143" s="30"/>
      <c r="C143" s="192" t="s">
        <v>92</v>
      </c>
      <c r="D143" s="192" t="s">
        <v>149</v>
      </c>
      <c r="E143" s="193" t="s">
        <v>618</v>
      </c>
      <c r="F143" s="194" t="s">
        <v>619</v>
      </c>
      <c r="G143" s="194"/>
      <c r="H143" s="194"/>
      <c r="I143" s="194"/>
      <c r="J143" s="195" t="s">
        <v>173</v>
      </c>
      <c r="K143" s="196">
        <v>4.983</v>
      </c>
      <c r="L143" s="197">
        <v>33.4</v>
      </c>
      <c r="M143" s="197"/>
      <c r="N143" s="197">
        <f>ROUND(L143*K143,2)</f>
        <v>166.43</v>
      </c>
      <c r="O143" s="197"/>
      <c r="P143" s="197"/>
      <c r="Q143" s="197"/>
      <c r="R143" s="32"/>
      <c r="T143" s="198"/>
      <c r="U143" s="41" t="s">
        <v>36</v>
      </c>
      <c r="V143" s="199">
        <v>0.07399999999999998</v>
      </c>
      <c r="W143" s="199">
        <f>V143*K143</f>
        <v>0.3687419999999999</v>
      </c>
      <c r="X143" s="199">
        <v>0</v>
      </c>
      <c r="Y143" s="199">
        <f>X143*K143</f>
        <v>0</v>
      </c>
      <c r="Z143" s="199">
        <v>0</v>
      </c>
      <c r="AA143" s="200">
        <f>Z143*K143</f>
        <v>0</v>
      </c>
      <c r="AR143" s="11" t="s">
        <v>86</v>
      </c>
      <c r="AT143" s="11" t="s">
        <v>149</v>
      </c>
      <c r="AU143" s="11" t="s">
        <v>80</v>
      </c>
      <c r="AY143" s="11" t="s">
        <v>148</v>
      </c>
      <c r="BE143" s="201">
        <f>IF(U143="základní",N143,0)</f>
        <v>166.43</v>
      </c>
      <c r="BF143" s="201">
        <f>IF(U143="snížená",N143,0)</f>
        <v>0</v>
      </c>
      <c r="BG143" s="201">
        <f>IF(U143="zákl. přenesená",N143,0)</f>
        <v>0</v>
      </c>
      <c r="BH143" s="201">
        <f>IF(U143="sníž. přenesená",N143,0)</f>
        <v>0</v>
      </c>
      <c r="BI143" s="201">
        <f>IF(U143="nulová",N143,0)</f>
        <v>0</v>
      </c>
      <c r="BJ143" s="11" t="s">
        <v>77</v>
      </c>
      <c r="BK143" s="201">
        <f>ROUND(L143*K143,2)</f>
        <v>166.43</v>
      </c>
      <c r="BL143" s="11" t="s">
        <v>86</v>
      </c>
      <c r="BM143" s="11" t="s">
        <v>620</v>
      </c>
    </row>
    <row r="144" spans="2:51" s="202" customFormat="1" ht="22.5" customHeight="1">
      <c r="B144" s="203"/>
      <c r="C144" s="204"/>
      <c r="D144" s="204"/>
      <c r="E144" s="205"/>
      <c r="F144" s="206" t="s">
        <v>621</v>
      </c>
      <c r="G144" s="206"/>
      <c r="H144" s="206"/>
      <c r="I144" s="206"/>
      <c r="J144" s="204"/>
      <c r="K144" s="207">
        <v>4.983</v>
      </c>
      <c r="L144" s="204"/>
      <c r="M144" s="204"/>
      <c r="N144" s="204"/>
      <c r="O144" s="204"/>
      <c r="P144" s="204"/>
      <c r="Q144" s="204"/>
      <c r="R144" s="208"/>
      <c r="T144" s="209"/>
      <c r="U144" s="204"/>
      <c r="V144" s="204"/>
      <c r="W144" s="204"/>
      <c r="X144" s="204"/>
      <c r="Y144" s="204"/>
      <c r="Z144" s="204"/>
      <c r="AA144" s="210"/>
      <c r="AT144" s="211" t="s">
        <v>155</v>
      </c>
      <c r="AU144" s="211" t="s">
        <v>80</v>
      </c>
      <c r="AV144" s="202" t="s">
        <v>80</v>
      </c>
      <c r="AW144" s="202" t="s">
        <v>29</v>
      </c>
      <c r="AX144" s="202" t="s">
        <v>77</v>
      </c>
      <c r="AY144" s="211" t="s">
        <v>148</v>
      </c>
    </row>
    <row r="145" spans="2:65" s="29" customFormat="1" ht="22.5" customHeight="1">
      <c r="B145" s="30"/>
      <c r="C145" s="192" t="s">
        <v>176</v>
      </c>
      <c r="D145" s="192" t="s">
        <v>149</v>
      </c>
      <c r="E145" s="193" t="s">
        <v>622</v>
      </c>
      <c r="F145" s="194" t="s">
        <v>623</v>
      </c>
      <c r="G145" s="194"/>
      <c r="H145" s="194"/>
      <c r="I145" s="194"/>
      <c r="J145" s="195" t="s">
        <v>173</v>
      </c>
      <c r="K145" s="196">
        <v>3.246</v>
      </c>
      <c r="L145" s="197">
        <v>18.9</v>
      </c>
      <c r="M145" s="197"/>
      <c r="N145" s="197">
        <f>ROUND(L145*K145,2)</f>
        <v>61.35</v>
      </c>
      <c r="O145" s="197"/>
      <c r="P145" s="197"/>
      <c r="Q145" s="197"/>
      <c r="R145" s="32"/>
      <c r="T145" s="198"/>
      <c r="U145" s="41" t="s">
        <v>36</v>
      </c>
      <c r="V145" s="199">
        <v>0.031</v>
      </c>
      <c r="W145" s="199">
        <f>V145*K145</f>
        <v>0.100626</v>
      </c>
      <c r="X145" s="199">
        <v>0</v>
      </c>
      <c r="Y145" s="199">
        <f>X145*K145</f>
        <v>0</v>
      </c>
      <c r="Z145" s="199">
        <v>0</v>
      </c>
      <c r="AA145" s="200">
        <f>Z145*K145</f>
        <v>0</v>
      </c>
      <c r="AR145" s="11" t="s">
        <v>86</v>
      </c>
      <c r="AT145" s="11" t="s">
        <v>149</v>
      </c>
      <c r="AU145" s="11" t="s">
        <v>80</v>
      </c>
      <c r="AY145" s="11" t="s">
        <v>148</v>
      </c>
      <c r="BE145" s="201">
        <f>IF(U145="základní",N145,0)</f>
        <v>61.35</v>
      </c>
      <c r="BF145" s="201">
        <f>IF(U145="snížená",N145,0)</f>
        <v>0</v>
      </c>
      <c r="BG145" s="201">
        <f>IF(U145="zákl. přenesená",N145,0)</f>
        <v>0</v>
      </c>
      <c r="BH145" s="201">
        <f>IF(U145="sníž. přenesená",N145,0)</f>
        <v>0</v>
      </c>
      <c r="BI145" s="201">
        <f>IF(U145="nulová",N145,0)</f>
        <v>0</v>
      </c>
      <c r="BJ145" s="11" t="s">
        <v>77</v>
      </c>
      <c r="BK145" s="201">
        <f>ROUND(L145*K145,2)</f>
        <v>61.35</v>
      </c>
      <c r="BL145" s="11" t="s">
        <v>86</v>
      </c>
      <c r="BM145" s="11" t="s">
        <v>624</v>
      </c>
    </row>
    <row r="146" spans="2:65" s="29" customFormat="1" ht="31.5" customHeight="1">
      <c r="B146" s="30"/>
      <c r="C146" s="192" t="s">
        <v>182</v>
      </c>
      <c r="D146" s="192" t="s">
        <v>149</v>
      </c>
      <c r="E146" s="193" t="s">
        <v>282</v>
      </c>
      <c r="F146" s="194" t="s">
        <v>283</v>
      </c>
      <c r="G146" s="194"/>
      <c r="H146" s="194"/>
      <c r="I146" s="194"/>
      <c r="J146" s="195" t="s">
        <v>173</v>
      </c>
      <c r="K146" s="196">
        <v>0.8550000000000001</v>
      </c>
      <c r="L146" s="197">
        <v>79.5</v>
      </c>
      <c r="M146" s="197"/>
      <c r="N146" s="197">
        <f>ROUND(L146*K146,2)</f>
        <v>67.97</v>
      </c>
      <c r="O146" s="197"/>
      <c r="P146" s="197"/>
      <c r="Q146" s="197"/>
      <c r="R146" s="32"/>
      <c r="T146" s="198"/>
      <c r="U146" s="41" t="s">
        <v>36</v>
      </c>
      <c r="V146" s="199">
        <v>0.29900000000000004</v>
      </c>
      <c r="W146" s="199">
        <f>V146*K146</f>
        <v>0.25564500000000007</v>
      </c>
      <c r="X146" s="199">
        <v>0</v>
      </c>
      <c r="Y146" s="199">
        <f>X146*K146</f>
        <v>0</v>
      </c>
      <c r="Z146" s="199">
        <v>0</v>
      </c>
      <c r="AA146" s="200">
        <f>Z146*K146</f>
        <v>0</v>
      </c>
      <c r="AR146" s="11" t="s">
        <v>86</v>
      </c>
      <c r="AT146" s="11" t="s">
        <v>149</v>
      </c>
      <c r="AU146" s="11" t="s">
        <v>80</v>
      </c>
      <c r="AY146" s="11" t="s">
        <v>148</v>
      </c>
      <c r="BE146" s="201">
        <f>IF(U146="základní",N146,0)</f>
        <v>67.97</v>
      </c>
      <c r="BF146" s="201">
        <f>IF(U146="snížená",N146,0)</f>
        <v>0</v>
      </c>
      <c r="BG146" s="201">
        <f>IF(U146="zákl. přenesená",N146,0)</f>
        <v>0</v>
      </c>
      <c r="BH146" s="201">
        <f>IF(U146="sníž. přenesená",N146,0)</f>
        <v>0</v>
      </c>
      <c r="BI146" s="201">
        <f>IF(U146="nulová",N146,0)</f>
        <v>0</v>
      </c>
      <c r="BJ146" s="11" t="s">
        <v>77</v>
      </c>
      <c r="BK146" s="201">
        <f>ROUND(L146*K146,2)</f>
        <v>67.97</v>
      </c>
      <c r="BL146" s="11" t="s">
        <v>86</v>
      </c>
      <c r="BM146" s="11" t="s">
        <v>625</v>
      </c>
    </row>
    <row r="147" spans="2:63" s="178" customFormat="1" ht="29.25" customHeight="1">
      <c r="B147" s="179"/>
      <c r="C147" s="180"/>
      <c r="D147" s="190" t="s">
        <v>116</v>
      </c>
      <c r="E147" s="190"/>
      <c r="F147" s="190"/>
      <c r="G147" s="190"/>
      <c r="H147" s="190"/>
      <c r="I147" s="190"/>
      <c r="J147" s="190"/>
      <c r="K147" s="190"/>
      <c r="L147" s="190"/>
      <c r="M147" s="190"/>
      <c r="N147" s="239">
        <f>BK147</f>
        <v>12800.01</v>
      </c>
      <c r="O147" s="239"/>
      <c r="P147" s="239"/>
      <c r="Q147" s="239"/>
      <c r="R147" s="183"/>
      <c r="T147" s="184"/>
      <c r="U147" s="180"/>
      <c r="V147" s="180"/>
      <c r="W147" s="185">
        <f>SUM(W148:W161)</f>
        <v>11.901825000000002</v>
      </c>
      <c r="X147" s="180"/>
      <c r="Y147" s="185">
        <f>SUM(Y148:Y161)</f>
        <v>10.030262189999998</v>
      </c>
      <c r="Z147" s="180"/>
      <c r="AA147" s="186">
        <f>SUM(AA148:AA161)</f>
        <v>0</v>
      </c>
      <c r="AR147" s="187" t="s">
        <v>77</v>
      </c>
      <c r="AT147" s="188" t="s">
        <v>70</v>
      </c>
      <c r="AU147" s="188" t="s">
        <v>77</v>
      </c>
      <c r="AY147" s="187" t="s">
        <v>148</v>
      </c>
      <c r="BK147" s="189">
        <f>SUM(BK148:BK161)</f>
        <v>12800.01</v>
      </c>
    </row>
    <row r="148" spans="2:65" s="29" customFormat="1" ht="22.5" customHeight="1">
      <c r="B148" s="30"/>
      <c r="C148" s="192" t="s">
        <v>187</v>
      </c>
      <c r="D148" s="192" t="s">
        <v>149</v>
      </c>
      <c r="E148" s="193" t="s">
        <v>626</v>
      </c>
      <c r="F148" s="194" t="s">
        <v>627</v>
      </c>
      <c r="G148" s="194"/>
      <c r="H148" s="194"/>
      <c r="I148" s="194"/>
      <c r="J148" s="195" t="s">
        <v>169</v>
      </c>
      <c r="K148" s="196">
        <v>24</v>
      </c>
      <c r="L148" s="197">
        <v>58</v>
      </c>
      <c r="M148" s="197"/>
      <c r="N148" s="197">
        <f>ROUND(L148*K148,2)</f>
        <v>1392</v>
      </c>
      <c r="O148" s="197"/>
      <c r="P148" s="197"/>
      <c r="Q148" s="197"/>
      <c r="R148" s="32"/>
      <c r="T148" s="198"/>
      <c r="U148" s="41" t="s">
        <v>36</v>
      </c>
      <c r="V148" s="199">
        <v>0.23600000000000002</v>
      </c>
      <c r="W148" s="199">
        <f>V148*K148</f>
        <v>5.664000000000001</v>
      </c>
      <c r="X148" s="199">
        <v>0</v>
      </c>
      <c r="Y148" s="199">
        <f>X148*K148</f>
        <v>0</v>
      </c>
      <c r="Z148" s="199">
        <v>0</v>
      </c>
      <c r="AA148" s="200">
        <f>Z148*K148</f>
        <v>0</v>
      </c>
      <c r="AR148" s="11" t="s">
        <v>444</v>
      </c>
      <c r="AT148" s="11" t="s">
        <v>149</v>
      </c>
      <c r="AU148" s="11" t="s">
        <v>80</v>
      </c>
      <c r="AY148" s="11" t="s">
        <v>148</v>
      </c>
      <c r="BE148" s="201">
        <f>IF(U148="základní",N148,0)</f>
        <v>1392</v>
      </c>
      <c r="BF148" s="201">
        <f>IF(U148="snížená",N148,0)</f>
        <v>0</v>
      </c>
      <c r="BG148" s="201">
        <f>IF(U148="zákl. přenesená",N148,0)</f>
        <v>0</v>
      </c>
      <c r="BH148" s="201">
        <f>IF(U148="sníž. přenesená",N148,0)</f>
        <v>0</v>
      </c>
      <c r="BI148" s="201">
        <f>IF(U148="nulová",N148,0)</f>
        <v>0</v>
      </c>
      <c r="BJ148" s="11" t="s">
        <v>77</v>
      </c>
      <c r="BK148" s="201">
        <f>ROUND(L148*K148,2)</f>
        <v>1392</v>
      </c>
      <c r="BL148" s="11" t="s">
        <v>444</v>
      </c>
      <c r="BM148" s="11" t="s">
        <v>628</v>
      </c>
    </row>
    <row r="149" spans="2:65" s="29" customFormat="1" ht="31.5" customHeight="1">
      <c r="B149" s="30"/>
      <c r="C149" s="192" t="s">
        <v>191</v>
      </c>
      <c r="D149" s="192" t="s">
        <v>149</v>
      </c>
      <c r="E149" s="193" t="s">
        <v>309</v>
      </c>
      <c r="F149" s="194" t="s">
        <v>310</v>
      </c>
      <c r="G149" s="194"/>
      <c r="H149" s="194"/>
      <c r="I149" s="194"/>
      <c r="J149" s="195" t="s">
        <v>173</v>
      </c>
      <c r="K149" s="196">
        <v>0.664</v>
      </c>
      <c r="L149" s="197">
        <v>763</v>
      </c>
      <c r="M149" s="197"/>
      <c r="N149" s="197">
        <f>ROUND(L149*K149,2)</f>
        <v>506.63</v>
      </c>
      <c r="O149" s="197"/>
      <c r="P149" s="197"/>
      <c r="Q149" s="197"/>
      <c r="R149" s="32"/>
      <c r="T149" s="198"/>
      <c r="U149" s="41" t="s">
        <v>36</v>
      </c>
      <c r="V149" s="199">
        <v>0.9850000000000002</v>
      </c>
      <c r="W149" s="199">
        <f>V149*K149</f>
        <v>0.6540400000000002</v>
      </c>
      <c r="X149" s="199">
        <v>1.98</v>
      </c>
      <c r="Y149" s="199">
        <f>X149*K149</f>
        <v>1.31472</v>
      </c>
      <c r="Z149" s="199">
        <v>0</v>
      </c>
      <c r="AA149" s="200">
        <f>Z149*K149</f>
        <v>0</v>
      </c>
      <c r="AR149" s="11" t="s">
        <v>86</v>
      </c>
      <c r="AT149" s="11" t="s">
        <v>149</v>
      </c>
      <c r="AU149" s="11" t="s">
        <v>80</v>
      </c>
      <c r="AY149" s="11" t="s">
        <v>148</v>
      </c>
      <c r="BE149" s="201">
        <f>IF(U149="základní",N149,0)</f>
        <v>506.63</v>
      </c>
      <c r="BF149" s="201">
        <f>IF(U149="snížená",N149,0)</f>
        <v>0</v>
      </c>
      <c r="BG149" s="201">
        <f>IF(U149="zákl. přenesená",N149,0)</f>
        <v>0</v>
      </c>
      <c r="BH149" s="201">
        <f>IF(U149="sníž. přenesená",N149,0)</f>
        <v>0</v>
      </c>
      <c r="BI149" s="201">
        <f>IF(U149="nulová",N149,0)</f>
        <v>0</v>
      </c>
      <c r="BJ149" s="11" t="s">
        <v>77</v>
      </c>
      <c r="BK149" s="201">
        <f>ROUND(L149*K149,2)</f>
        <v>506.63</v>
      </c>
      <c r="BL149" s="11" t="s">
        <v>86</v>
      </c>
      <c r="BM149" s="11" t="s">
        <v>629</v>
      </c>
    </row>
    <row r="150" spans="2:51" s="202" customFormat="1" ht="22.5" customHeight="1">
      <c r="B150" s="203"/>
      <c r="C150" s="204"/>
      <c r="D150" s="204"/>
      <c r="E150" s="205"/>
      <c r="F150" s="206" t="s">
        <v>630</v>
      </c>
      <c r="G150" s="206"/>
      <c r="H150" s="206"/>
      <c r="I150" s="206"/>
      <c r="J150" s="204"/>
      <c r="K150" s="207">
        <v>0.42400000000000004</v>
      </c>
      <c r="L150" s="204"/>
      <c r="M150" s="204"/>
      <c r="N150" s="204"/>
      <c r="O150" s="204"/>
      <c r="P150" s="204"/>
      <c r="Q150" s="204"/>
      <c r="R150" s="208"/>
      <c r="T150" s="209"/>
      <c r="U150" s="204"/>
      <c r="V150" s="204"/>
      <c r="W150" s="204"/>
      <c r="X150" s="204"/>
      <c r="Y150" s="204"/>
      <c r="Z150" s="204"/>
      <c r="AA150" s="210"/>
      <c r="AT150" s="211" t="s">
        <v>155</v>
      </c>
      <c r="AU150" s="211" t="s">
        <v>80</v>
      </c>
      <c r="AV150" s="202" t="s">
        <v>80</v>
      </c>
      <c r="AW150" s="202" t="s">
        <v>29</v>
      </c>
      <c r="AX150" s="202" t="s">
        <v>71</v>
      </c>
      <c r="AY150" s="211" t="s">
        <v>148</v>
      </c>
    </row>
    <row r="151" spans="2:51" s="202" customFormat="1" ht="22.5" customHeight="1">
      <c r="B151" s="203"/>
      <c r="C151" s="204"/>
      <c r="D151" s="204"/>
      <c r="E151" s="205"/>
      <c r="F151" s="212" t="s">
        <v>631</v>
      </c>
      <c r="G151" s="212"/>
      <c r="H151" s="212"/>
      <c r="I151" s="212"/>
      <c r="J151" s="204"/>
      <c r="K151" s="207">
        <v>0.24000000000000002</v>
      </c>
      <c r="L151" s="204"/>
      <c r="M151" s="204"/>
      <c r="N151" s="204"/>
      <c r="O151" s="204"/>
      <c r="P151" s="204"/>
      <c r="Q151" s="204"/>
      <c r="R151" s="208"/>
      <c r="T151" s="209"/>
      <c r="U151" s="204"/>
      <c r="V151" s="204"/>
      <c r="W151" s="204"/>
      <c r="X151" s="204"/>
      <c r="Y151" s="204"/>
      <c r="Z151" s="204"/>
      <c r="AA151" s="210"/>
      <c r="AT151" s="211" t="s">
        <v>155</v>
      </c>
      <c r="AU151" s="211" t="s">
        <v>80</v>
      </c>
      <c r="AV151" s="202" t="s">
        <v>80</v>
      </c>
      <c r="AW151" s="202" t="s">
        <v>29</v>
      </c>
      <c r="AX151" s="202" t="s">
        <v>71</v>
      </c>
      <c r="AY151" s="211" t="s">
        <v>148</v>
      </c>
    </row>
    <row r="152" spans="2:51" s="223" customFormat="1" ht="22.5" customHeight="1">
      <c r="B152" s="224"/>
      <c r="C152" s="225"/>
      <c r="D152" s="225"/>
      <c r="E152" s="226"/>
      <c r="F152" s="227" t="s">
        <v>290</v>
      </c>
      <c r="G152" s="227"/>
      <c r="H152" s="227"/>
      <c r="I152" s="227"/>
      <c r="J152" s="225"/>
      <c r="K152" s="228">
        <v>0.664</v>
      </c>
      <c r="L152" s="225"/>
      <c r="M152" s="225"/>
      <c r="N152" s="225"/>
      <c r="O152" s="225"/>
      <c r="P152" s="225"/>
      <c r="Q152" s="225"/>
      <c r="R152" s="229"/>
      <c r="T152" s="230"/>
      <c r="U152" s="225"/>
      <c r="V152" s="225"/>
      <c r="W152" s="225"/>
      <c r="X152" s="225"/>
      <c r="Y152" s="225"/>
      <c r="Z152" s="225"/>
      <c r="AA152" s="231"/>
      <c r="AT152" s="232" t="s">
        <v>155</v>
      </c>
      <c r="AU152" s="232" t="s">
        <v>80</v>
      </c>
      <c r="AV152" s="223" t="s">
        <v>86</v>
      </c>
      <c r="AW152" s="223" t="s">
        <v>29</v>
      </c>
      <c r="AX152" s="223" t="s">
        <v>77</v>
      </c>
      <c r="AY152" s="232" t="s">
        <v>148</v>
      </c>
    </row>
    <row r="153" spans="2:65" s="29" customFormat="1" ht="22.5" customHeight="1">
      <c r="B153" s="30"/>
      <c r="C153" s="192" t="s">
        <v>196</v>
      </c>
      <c r="D153" s="192" t="s">
        <v>149</v>
      </c>
      <c r="E153" s="193" t="s">
        <v>632</v>
      </c>
      <c r="F153" s="194" t="s">
        <v>633</v>
      </c>
      <c r="G153" s="194"/>
      <c r="H153" s="194"/>
      <c r="I153" s="194"/>
      <c r="J153" s="195" t="s">
        <v>173</v>
      </c>
      <c r="K153" s="196">
        <v>3.724</v>
      </c>
      <c r="L153" s="197">
        <v>2410</v>
      </c>
      <c r="M153" s="197"/>
      <c r="N153" s="197">
        <f>ROUND(L153*K153,2)</f>
        <v>8974.84</v>
      </c>
      <c r="O153" s="197"/>
      <c r="P153" s="197"/>
      <c r="Q153" s="197"/>
      <c r="R153" s="32"/>
      <c r="T153" s="198"/>
      <c r="U153" s="41" t="s">
        <v>36</v>
      </c>
      <c r="V153" s="199">
        <v>0.5840000000000001</v>
      </c>
      <c r="W153" s="199">
        <f>V153*K153</f>
        <v>2.1748160000000003</v>
      </c>
      <c r="X153" s="199">
        <v>2.25634</v>
      </c>
      <c r="Y153" s="199">
        <f>X153*K153</f>
        <v>8.40261016</v>
      </c>
      <c r="Z153" s="199">
        <v>0</v>
      </c>
      <c r="AA153" s="200">
        <f>Z153*K153</f>
        <v>0</v>
      </c>
      <c r="AR153" s="11" t="s">
        <v>86</v>
      </c>
      <c r="AT153" s="11" t="s">
        <v>149</v>
      </c>
      <c r="AU153" s="11" t="s">
        <v>80</v>
      </c>
      <c r="AY153" s="11" t="s">
        <v>148</v>
      </c>
      <c r="BE153" s="201">
        <f>IF(U153="základní",N153,0)</f>
        <v>8974.84</v>
      </c>
      <c r="BF153" s="201">
        <f>IF(U153="snížená",N153,0)</f>
        <v>0</v>
      </c>
      <c r="BG153" s="201">
        <f>IF(U153="zákl. přenesená",N153,0)</f>
        <v>0</v>
      </c>
      <c r="BH153" s="201">
        <f>IF(U153="sníž. přenesená",N153,0)</f>
        <v>0</v>
      </c>
      <c r="BI153" s="201">
        <f>IF(U153="nulová",N153,0)</f>
        <v>0</v>
      </c>
      <c r="BJ153" s="11" t="s">
        <v>77</v>
      </c>
      <c r="BK153" s="201">
        <f>ROUND(L153*K153,2)</f>
        <v>8974.84</v>
      </c>
      <c r="BL153" s="11" t="s">
        <v>86</v>
      </c>
      <c r="BM153" s="11" t="s">
        <v>634</v>
      </c>
    </row>
    <row r="154" spans="2:65" s="29" customFormat="1" ht="22.5" customHeight="1">
      <c r="B154" s="30"/>
      <c r="C154" s="192" t="s">
        <v>200</v>
      </c>
      <c r="D154" s="192" t="s">
        <v>149</v>
      </c>
      <c r="E154" s="193" t="s">
        <v>635</v>
      </c>
      <c r="F154" s="194" t="s">
        <v>636</v>
      </c>
      <c r="G154" s="194"/>
      <c r="H154" s="194"/>
      <c r="I154" s="194"/>
      <c r="J154" s="195" t="s">
        <v>152</v>
      </c>
      <c r="K154" s="196">
        <v>4.848</v>
      </c>
      <c r="L154" s="197">
        <v>217</v>
      </c>
      <c r="M154" s="197"/>
      <c r="N154" s="197">
        <f>ROUND(L154*K154,2)</f>
        <v>1052.02</v>
      </c>
      <c r="O154" s="197"/>
      <c r="P154" s="197"/>
      <c r="Q154" s="197"/>
      <c r="R154" s="32"/>
      <c r="T154" s="198"/>
      <c r="U154" s="41" t="s">
        <v>36</v>
      </c>
      <c r="V154" s="199">
        <v>0.36400000000000005</v>
      </c>
      <c r="W154" s="199">
        <f>V154*K154</f>
        <v>1.7646720000000002</v>
      </c>
      <c r="X154" s="199">
        <v>0.0010299999999999999</v>
      </c>
      <c r="Y154" s="199">
        <f>X154*K154</f>
        <v>0.004993439999999999</v>
      </c>
      <c r="Z154" s="199">
        <v>0</v>
      </c>
      <c r="AA154" s="200">
        <f>Z154*K154</f>
        <v>0</v>
      </c>
      <c r="AR154" s="11" t="s">
        <v>86</v>
      </c>
      <c r="AT154" s="11" t="s">
        <v>149</v>
      </c>
      <c r="AU154" s="11" t="s">
        <v>80</v>
      </c>
      <c r="AY154" s="11" t="s">
        <v>148</v>
      </c>
      <c r="BE154" s="201">
        <f>IF(U154="základní",N154,0)</f>
        <v>1052.02</v>
      </c>
      <c r="BF154" s="201">
        <f>IF(U154="snížená",N154,0)</f>
        <v>0</v>
      </c>
      <c r="BG154" s="201">
        <f>IF(U154="zákl. přenesená",N154,0)</f>
        <v>0</v>
      </c>
      <c r="BH154" s="201">
        <f>IF(U154="sníž. přenesená",N154,0)</f>
        <v>0</v>
      </c>
      <c r="BI154" s="201">
        <f>IF(U154="nulová",N154,0)</f>
        <v>0</v>
      </c>
      <c r="BJ154" s="11" t="s">
        <v>77</v>
      </c>
      <c r="BK154" s="201">
        <f>ROUND(L154*K154,2)</f>
        <v>1052.02</v>
      </c>
      <c r="BL154" s="11" t="s">
        <v>86</v>
      </c>
      <c r="BM154" s="11" t="s">
        <v>637</v>
      </c>
    </row>
    <row r="155" spans="2:51" s="202" customFormat="1" ht="22.5" customHeight="1">
      <c r="B155" s="203"/>
      <c r="C155" s="204"/>
      <c r="D155" s="204"/>
      <c r="E155" s="205"/>
      <c r="F155" s="206" t="s">
        <v>638</v>
      </c>
      <c r="G155" s="206"/>
      <c r="H155" s="206"/>
      <c r="I155" s="206"/>
      <c r="J155" s="204"/>
      <c r="K155" s="207">
        <v>4.848</v>
      </c>
      <c r="L155" s="204"/>
      <c r="M155" s="204"/>
      <c r="N155" s="204"/>
      <c r="O155" s="204"/>
      <c r="P155" s="204"/>
      <c r="Q155" s="204"/>
      <c r="R155" s="208"/>
      <c r="T155" s="209"/>
      <c r="U155" s="204"/>
      <c r="V155" s="204"/>
      <c r="W155" s="204"/>
      <c r="X155" s="204"/>
      <c r="Y155" s="204"/>
      <c r="Z155" s="204"/>
      <c r="AA155" s="210"/>
      <c r="AT155" s="211" t="s">
        <v>155</v>
      </c>
      <c r="AU155" s="211" t="s">
        <v>80</v>
      </c>
      <c r="AV155" s="202" t="s">
        <v>80</v>
      </c>
      <c r="AW155" s="202" t="s">
        <v>29</v>
      </c>
      <c r="AX155" s="202" t="s">
        <v>77</v>
      </c>
      <c r="AY155" s="211" t="s">
        <v>148</v>
      </c>
    </row>
    <row r="156" spans="2:65" s="29" customFormat="1" ht="22.5" customHeight="1">
      <c r="B156" s="30"/>
      <c r="C156" s="192" t="s">
        <v>205</v>
      </c>
      <c r="D156" s="192" t="s">
        <v>149</v>
      </c>
      <c r="E156" s="193" t="s">
        <v>639</v>
      </c>
      <c r="F156" s="194" t="s">
        <v>640</v>
      </c>
      <c r="G156" s="194"/>
      <c r="H156" s="194"/>
      <c r="I156" s="194"/>
      <c r="J156" s="195" t="s">
        <v>152</v>
      </c>
      <c r="K156" s="196">
        <v>4.848</v>
      </c>
      <c r="L156" s="197">
        <v>54.3</v>
      </c>
      <c r="M156" s="197"/>
      <c r="N156" s="197">
        <f>ROUND(L156*K156,2)</f>
        <v>263.25</v>
      </c>
      <c r="O156" s="197"/>
      <c r="P156" s="197"/>
      <c r="Q156" s="197"/>
      <c r="R156" s="32"/>
      <c r="T156" s="198"/>
      <c r="U156" s="41" t="s">
        <v>36</v>
      </c>
      <c r="V156" s="199">
        <v>0.201</v>
      </c>
      <c r="W156" s="199">
        <f>V156*K156</f>
        <v>0.974448</v>
      </c>
      <c r="X156" s="199">
        <v>0</v>
      </c>
      <c r="Y156" s="199">
        <f>X156*K156</f>
        <v>0</v>
      </c>
      <c r="Z156" s="199">
        <v>0</v>
      </c>
      <c r="AA156" s="200">
        <f>Z156*K156</f>
        <v>0</v>
      </c>
      <c r="AR156" s="11" t="s">
        <v>86</v>
      </c>
      <c r="AT156" s="11" t="s">
        <v>149</v>
      </c>
      <c r="AU156" s="11" t="s">
        <v>80</v>
      </c>
      <c r="AY156" s="11" t="s">
        <v>148</v>
      </c>
      <c r="BE156" s="201">
        <f>IF(U156="základní",N156,0)</f>
        <v>263.25</v>
      </c>
      <c r="BF156" s="201">
        <f>IF(U156="snížená",N156,0)</f>
        <v>0</v>
      </c>
      <c r="BG156" s="201">
        <f>IF(U156="zákl. přenesená",N156,0)</f>
        <v>0</v>
      </c>
      <c r="BH156" s="201">
        <f>IF(U156="sníž. přenesená",N156,0)</f>
        <v>0</v>
      </c>
      <c r="BI156" s="201">
        <f>IF(U156="nulová",N156,0)</f>
        <v>0</v>
      </c>
      <c r="BJ156" s="11" t="s">
        <v>77</v>
      </c>
      <c r="BK156" s="201">
        <f>ROUND(L156*K156,2)</f>
        <v>263.25</v>
      </c>
      <c r="BL156" s="11" t="s">
        <v>86</v>
      </c>
      <c r="BM156" s="11" t="s">
        <v>641</v>
      </c>
    </row>
    <row r="157" spans="2:65" s="29" customFormat="1" ht="22.5" customHeight="1">
      <c r="B157" s="30"/>
      <c r="C157" s="192" t="s">
        <v>215</v>
      </c>
      <c r="D157" s="192" t="s">
        <v>149</v>
      </c>
      <c r="E157" s="193" t="s">
        <v>642</v>
      </c>
      <c r="F157" s="194" t="s">
        <v>643</v>
      </c>
      <c r="G157" s="194"/>
      <c r="H157" s="194"/>
      <c r="I157" s="194"/>
      <c r="J157" s="195" t="s">
        <v>173</v>
      </c>
      <c r="K157" s="196">
        <v>0.136</v>
      </c>
      <c r="L157" s="197">
        <v>2410</v>
      </c>
      <c r="M157" s="197"/>
      <c r="N157" s="197">
        <f>ROUND(L157*K157,2)</f>
        <v>327.76</v>
      </c>
      <c r="O157" s="197"/>
      <c r="P157" s="197"/>
      <c r="Q157" s="197"/>
      <c r="R157" s="32"/>
      <c r="T157" s="198"/>
      <c r="U157" s="41" t="s">
        <v>36</v>
      </c>
      <c r="V157" s="199">
        <v>0.5840000000000001</v>
      </c>
      <c r="W157" s="199">
        <f>V157*K157</f>
        <v>0.07942400000000002</v>
      </c>
      <c r="X157" s="199">
        <v>2.25634</v>
      </c>
      <c r="Y157" s="199">
        <f>X157*K157</f>
        <v>0.30686224</v>
      </c>
      <c r="Z157" s="199">
        <v>0</v>
      </c>
      <c r="AA157" s="200">
        <f>Z157*K157</f>
        <v>0</v>
      </c>
      <c r="AR157" s="11" t="s">
        <v>86</v>
      </c>
      <c r="AT157" s="11" t="s">
        <v>149</v>
      </c>
      <c r="AU157" s="11" t="s">
        <v>80</v>
      </c>
      <c r="AY157" s="11" t="s">
        <v>148</v>
      </c>
      <c r="BE157" s="201">
        <f>IF(U157="základní",N157,0)</f>
        <v>327.76</v>
      </c>
      <c r="BF157" s="201">
        <f>IF(U157="snížená",N157,0)</f>
        <v>0</v>
      </c>
      <c r="BG157" s="201">
        <f>IF(U157="zákl. přenesená",N157,0)</f>
        <v>0</v>
      </c>
      <c r="BH157" s="201">
        <f>IF(U157="sníž. přenesená",N157,0)</f>
        <v>0</v>
      </c>
      <c r="BI157" s="201">
        <f>IF(U157="nulová",N157,0)</f>
        <v>0</v>
      </c>
      <c r="BJ157" s="11" t="s">
        <v>77</v>
      </c>
      <c r="BK157" s="201">
        <f>ROUND(L157*K157,2)</f>
        <v>327.76</v>
      </c>
      <c r="BL157" s="11" t="s">
        <v>86</v>
      </c>
      <c r="BM157" s="11" t="s">
        <v>644</v>
      </c>
    </row>
    <row r="158" spans="2:51" s="202" customFormat="1" ht="22.5" customHeight="1">
      <c r="B158" s="203"/>
      <c r="C158" s="204"/>
      <c r="D158" s="204"/>
      <c r="E158" s="205"/>
      <c r="F158" s="206" t="s">
        <v>645</v>
      </c>
      <c r="G158" s="206"/>
      <c r="H158" s="206"/>
      <c r="I158" s="206"/>
      <c r="J158" s="204"/>
      <c r="K158" s="207">
        <v>0.136</v>
      </c>
      <c r="L158" s="204"/>
      <c r="M158" s="204"/>
      <c r="N158" s="204"/>
      <c r="O158" s="204"/>
      <c r="P158" s="204"/>
      <c r="Q158" s="204"/>
      <c r="R158" s="208"/>
      <c r="T158" s="209"/>
      <c r="U158" s="204"/>
      <c r="V158" s="204"/>
      <c r="W158" s="204"/>
      <c r="X158" s="204"/>
      <c r="Y158" s="204"/>
      <c r="Z158" s="204"/>
      <c r="AA158" s="210"/>
      <c r="AT158" s="211" t="s">
        <v>155</v>
      </c>
      <c r="AU158" s="211" t="s">
        <v>80</v>
      </c>
      <c r="AV158" s="202" t="s">
        <v>80</v>
      </c>
      <c r="AW158" s="202" t="s">
        <v>29</v>
      </c>
      <c r="AX158" s="202" t="s">
        <v>77</v>
      </c>
      <c r="AY158" s="211" t="s">
        <v>148</v>
      </c>
    </row>
    <row r="159" spans="2:65" s="29" customFormat="1" ht="22.5" customHeight="1">
      <c r="B159" s="30"/>
      <c r="C159" s="192" t="s">
        <v>11</v>
      </c>
      <c r="D159" s="192" t="s">
        <v>149</v>
      </c>
      <c r="E159" s="193" t="s">
        <v>646</v>
      </c>
      <c r="F159" s="194" t="s">
        <v>647</v>
      </c>
      <c r="G159" s="194"/>
      <c r="H159" s="194"/>
      <c r="I159" s="194"/>
      <c r="J159" s="195" t="s">
        <v>152</v>
      </c>
      <c r="K159" s="196">
        <v>1.045</v>
      </c>
      <c r="L159" s="197">
        <v>217</v>
      </c>
      <c r="M159" s="197"/>
      <c r="N159" s="197">
        <f>ROUND(L159*K159,2)</f>
        <v>226.77</v>
      </c>
      <c r="O159" s="197"/>
      <c r="P159" s="197"/>
      <c r="Q159" s="197"/>
      <c r="R159" s="32"/>
      <c r="T159" s="198"/>
      <c r="U159" s="41" t="s">
        <v>36</v>
      </c>
      <c r="V159" s="199">
        <v>0.36400000000000005</v>
      </c>
      <c r="W159" s="199">
        <f>V159*K159</f>
        <v>0.38038</v>
      </c>
      <c r="X159" s="199">
        <v>0.0010299999999999999</v>
      </c>
      <c r="Y159" s="199">
        <f>X159*K159</f>
        <v>0.0010763499999999998</v>
      </c>
      <c r="Z159" s="199">
        <v>0</v>
      </c>
      <c r="AA159" s="200">
        <f>Z159*K159</f>
        <v>0</v>
      </c>
      <c r="AR159" s="11" t="s">
        <v>86</v>
      </c>
      <c r="AT159" s="11" t="s">
        <v>149</v>
      </c>
      <c r="AU159" s="11" t="s">
        <v>80</v>
      </c>
      <c r="AY159" s="11" t="s">
        <v>148</v>
      </c>
      <c r="BE159" s="201">
        <f>IF(U159="základní",N159,0)</f>
        <v>226.77</v>
      </c>
      <c r="BF159" s="201">
        <f>IF(U159="snížená",N159,0)</f>
        <v>0</v>
      </c>
      <c r="BG159" s="201">
        <f>IF(U159="zákl. přenesená",N159,0)</f>
        <v>0</v>
      </c>
      <c r="BH159" s="201">
        <f>IF(U159="sníž. přenesená",N159,0)</f>
        <v>0</v>
      </c>
      <c r="BI159" s="201">
        <f>IF(U159="nulová",N159,0)</f>
        <v>0</v>
      </c>
      <c r="BJ159" s="11" t="s">
        <v>77</v>
      </c>
      <c r="BK159" s="201">
        <f>ROUND(L159*K159,2)</f>
        <v>226.77</v>
      </c>
      <c r="BL159" s="11" t="s">
        <v>86</v>
      </c>
      <c r="BM159" s="11" t="s">
        <v>648</v>
      </c>
    </row>
    <row r="160" spans="2:51" s="202" customFormat="1" ht="22.5" customHeight="1">
      <c r="B160" s="203"/>
      <c r="C160" s="204"/>
      <c r="D160" s="204"/>
      <c r="E160" s="205"/>
      <c r="F160" s="206" t="s">
        <v>649</v>
      </c>
      <c r="G160" s="206"/>
      <c r="H160" s="206"/>
      <c r="I160" s="206"/>
      <c r="J160" s="204"/>
      <c r="K160" s="207">
        <v>1.045</v>
      </c>
      <c r="L160" s="204"/>
      <c r="M160" s="204"/>
      <c r="N160" s="204"/>
      <c r="O160" s="204"/>
      <c r="P160" s="204"/>
      <c r="Q160" s="204"/>
      <c r="R160" s="208"/>
      <c r="T160" s="209"/>
      <c r="U160" s="204"/>
      <c r="V160" s="204"/>
      <c r="W160" s="204"/>
      <c r="X160" s="204"/>
      <c r="Y160" s="204"/>
      <c r="Z160" s="204"/>
      <c r="AA160" s="210"/>
      <c r="AT160" s="211" t="s">
        <v>155</v>
      </c>
      <c r="AU160" s="211" t="s">
        <v>80</v>
      </c>
      <c r="AV160" s="202" t="s">
        <v>80</v>
      </c>
      <c r="AW160" s="202" t="s">
        <v>29</v>
      </c>
      <c r="AX160" s="202" t="s">
        <v>77</v>
      </c>
      <c r="AY160" s="211" t="s">
        <v>148</v>
      </c>
    </row>
    <row r="161" spans="2:65" s="29" customFormat="1" ht="22.5" customHeight="1">
      <c r="B161" s="30"/>
      <c r="C161" s="192" t="s">
        <v>223</v>
      </c>
      <c r="D161" s="192" t="s">
        <v>149</v>
      </c>
      <c r="E161" s="193" t="s">
        <v>650</v>
      </c>
      <c r="F161" s="194" t="s">
        <v>651</v>
      </c>
      <c r="G161" s="194"/>
      <c r="H161" s="194"/>
      <c r="I161" s="194"/>
      <c r="J161" s="195" t="s">
        <v>152</v>
      </c>
      <c r="K161" s="196">
        <v>1.045</v>
      </c>
      <c r="L161" s="197">
        <v>54.3</v>
      </c>
      <c r="M161" s="197"/>
      <c r="N161" s="197">
        <f>ROUND(L161*K161,2)</f>
        <v>56.74</v>
      </c>
      <c r="O161" s="197"/>
      <c r="P161" s="197"/>
      <c r="Q161" s="197"/>
      <c r="R161" s="32"/>
      <c r="T161" s="198"/>
      <c r="U161" s="41" t="s">
        <v>36</v>
      </c>
      <c r="V161" s="199">
        <v>0.201</v>
      </c>
      <c r="W161" s="199">
        <f>V161*K161</f>
        <v>0.210045</v>
      </c>
      <c r="X161" s="199">
        <v>0</v>
      </c>
      <c r="Y161" s="199">
        <f>X161*K161</f>
        <v>0</v>
      </c>
      <c r="Z161" s="199">
        <v>0</v>
      </c>
      <c r="AA161" s="200">
        <f>Z161*K161</f>
        <v>0</v>
      </c>
      <c r="AR161" s="11" t="s">
        <v>86</v>
      </c>
      <c r="AT161" s="11" t="s">
        <v>149</v>
      </c>
      <c r="AU161" s="11" t="s">
        <v>80</v>
      </c>
      <c r="AY161" s="11" t="s">
        <v>148</v>
      </c>
      <c r="BE161" s="201">
        <f>IF(U161="základní",N161,0)</f>
        <v>56.74</v>
      </c>
      <c r="BF161" s="201">
        <f>IF(U161="snížená",N161,0)</f>
        <v>0</v>
      </c>
      <c r="BG161" s="201">
        <f>IF(U161="zákl. přenesená",N161,0)</f>
        <v>0</v>
      </c>
      <c r="BH161" s="201">
        <f>IF(U161="sníž. přenesená",N161,0)</f>
        <v>0</v>
      </c>
      <c r="BI161" s="201">
        <f>IF(U161="nulová",N161,0)</f>
        <v>0</v>
      </c>
      <c r="BJ161" s="11" t="s">
        <v>77</v>
      </c>
      <c r="BK161" s="201">
        <f>ROUND(L161*K161,2)</f>
        <v>56.74</v>
      </c>
      <c r="BL161" s="11" t="s">
        <v>86</v>
      </c>
      <c r="BM161" s="11" t="s">
        <v>652</v>
      </c>
    </row>
    <row r="162" spans="2:63" s="178" customFormat="1" ht="29.25" customHeight="1">
      <c r="B162" s="179"/>
      <c r="C162" s="180"/>
      <c r="D162" s="190" t="s">
        <v>117</v>
      </c>
      <c r="E162" s="190"/>
      <c r="F162" s="190"/>
      <c r="G162" s="190"/>
      <c r="H162" s="190"/>
      <c r="I162" s="190"/>
      <c r="J162" s="190"/>
      <c r="K162" s="190"/>
      <c r="L162" s="190"/>
      <c r="M162" s="190"/>
      <c r="N162" s="239">
        <f>BK162</f>
        <v>37527.4</v>
      </c>
      <c r="O162" s="239"/>
      <c r="P162" s="239"/>
      <c r="Q162" s="239"/>
      <c r="R162" s="183"/>
      <c r="T162" s="184"/>
      <c r="U162" s="180"/>
      <c r="V162" s="180"/>
      <c r="W162" s="185">
        <f>SUM(W163:W166)</f>
        <v>28.9429</v>
      </c>
      <c r="X162" s="180"/>
      <c r="Y162" s="185">
        <f>SUM(Y163:Y166)</f>
        <v>7.987439</v>
      </c>
      <c r="Z162" s="180"/>
      <c r="AA162" s="186">
        <f>SUM(AA163:AA166)</f>
        <v>0</v>
      </c>
      <c r="AR162" s="187" t="s">
        <v>77</v>
      </c>
      <c r="AT162" s="188" t="s">
        <v>70</v>
      </c>
      <c r="AU162" s="188" t="s">
        <v>77</v>
      </c>
      <c r="AY162" s="187" t="s">
        <v>148</v>
      </c>
      <c r="BK162" s="189">
        <f>SUM(BK163:BK166)</f>
        <v>37527.4</v>
      </c>
    </row>
    <row r="163" spans="2:65" s="29" customFormat="1" ht="31.5" customHeight="1">
      <c r="B163" s="30"/>
      <c r="C163" s="192" t="s">
        <v>228</v>
      </c>
      <c r="D163" s="192" t="s">
        <v>149</v>
      </c>
      <c r="E163" s="193" t="s">
        <v>653</v>
      </c>
      <c r="F163" s="194" t="s">
        <v>654</v>
      </c>
      <c r="G163" s="194"/>
      <c r="H163" s="194"/>
      <c r="I163" s="194"/>
      <c r="J163" s="195" t="s">
        <v>152</v>
      </c>
      <c r="K163" s="196">
        <v>25.3</v>
      </c>
      <c r="L163" s="197">
        <v>658</v>
      </c>
      <c r="M163" s="197"/>
      <c r="N163" s="197">
        <f>ROUND(L163*K163,2)</f>
        <v>16647.4</v>
      </c>
      <c r="O163" s="197"/>
      <c r="P163" s="197"/>
      <c r="Q163" s="197"/>
      <c r="R163" s="32"/>
      <c r="T163" s="198"/>
      <c r="U163" s="41" t="s">
        <v>36</v>
      </c>
      <c r="V163" s="199">
        <v>0.6010000000000001</v>
      </c>
      <c r="W163" s="199">
        <f>V163*K163</f>
        <v>15.205300000000003</v>
      </c>
      <c r="X163" s="199">
        <v>0.16283</v>
      </c>
      <c r="Y163" s="199">
        <f>X163*K163</f>
        <v>4.119599</v>
      </c>
      <c r="Z163" s="199">
        <v>0</v>
      </c>
      <c r="AA163" s="200">
        <f>Z163*K163</f>
        <v>0</v>
      </c>
      <c r="AR163" s="11" t="s">
        <v>86</v>
      </c>
      <c r="AT163" s="11" t="s">
        <v>149</v>
      </c>
      <c r="AU163" s="11" t="s">
        <v>80</v>
      </c>
      <c r="AY163" s="11" t="s">
        <v>148</v>
      </c>
      <c r="BE163" s="201">
        <f>IF(U163="základní",N163,0)</f>
        <v>16647.4</v>
      </c>
      <c r="BF163" s="201">
        <f>IF(U163="snížená",N163,0)</f>
        <v>0</v>
      </c>
      <c r="BG163" s="201">
        <f>IF(U163="zákl. přenesená",N163,0)</f>
        <v>0</v>
      </c>
      <c r="BH163" s="201">
        <f>IF(U163="sníž. přenesená",N163,0)</f>
        <v>0</v>
      </c>
      <c r="BI163" s="201">
        <f>IF(U163="nulová",N163,0)</f>
        <v>0</v>
      </c>
      <c r="BJ163" s="11" t="s">
        <v>77</v>
      </c>
      <c r="BK163" s="201">
        <f>ROUND(L163*K163,2)</f>
        <v>16647.4</v>
      </c>
      <c r="BL163" s="11" t="s">
        <v>86</v>
      </c>
      <c r="BM163" s="11" t="s">
        <v>655</v>
      </c>
    </row>
    <row r="164" spans="2:51" s="202" customFormat="1" ht="22.5" customHeight="1">
      <c r="B164" s="203"/>
      <c r="C164" s="204"/>
      <c r="D164" s="204"/>
      <c r="E164" s="205"/>
      <c r="F164" s="206" t="s">
        <v>656</v>
      </c>
      <c r="G164" s="206"/>
      <c r="H164" s="206"/>
      <c r="I164" s="206"/>
      <c r="J164" s="204"/>
      <c r="K164" s="207">
        <v>25.3</v>
      </c>
      <c r="L164" s="204"/>
      <c r="M164" s="204"/>
      <c r="N164" s="204"/>
      <c r="O164" s="204"/>
      <c r="P164" s="204"/>
      <c r="Q164" s="204"/>
      <c r="R164" s="208"/>
      <c r="T164" s="209"/>
      <c r="U164" s="204"/>
      <c r="V164" s="204"/>
      <c r="W164" s="204"/>
      <c r="X164" s="204"/>
      <c r="Y164" s="204"/>
      <c r="Z164" s="204"/>
      <c r="AA164" s="210"/>
      <c r="AT164" s="211" t="s">
        <v>155</v>
      </c>
      <c r="AU164" s="211" t="s">
        <v>80</v>
      </c>
      <c r="AV164" s="202" t="s">
        <v>80</v>
      </c>
      <c r="AW164" s="202" t="s">
        <v>29</v>
      </c>
      <c r="AX164" s="202" t="s">
        <v>77</v>
      </c>
      <c r="AY164" s="211" t="s">
        <v>148</v>
      </c>
    </row>
    <row r="165" spans="2:65" s="29" customFormat="1" ht="44.25" customHeight="1">
      <c r="B165" s="30"/>
      <c r="C165" s="192" t="s">
        <v>232</v>
      </c>
      <c r="D165" s="192" t="s">
        <v>149</v>
      </c>
      <c r="E165" s="193" t="s">
        <v>657</v>
      </c>
      <c r="F165" s="194" t="s">
        <v>658</v>
      </c>
      <c r="G165" s="194"/>
      <c r="H165" s="194"/>
      <c r="I165" s="194"/>
      <c r="J165" s="195" t="s">
        <v>152</v>
      </c>
      <c r="K165" s="196">
        <v>28.8</v>
      </c>
      <c r="L165" s="197">
        <v>725</v>
      </c>
      <c r="M165" s="197"/>
      <c r="N165" s="197">
        <f>ROUND(L165*K165,2)</f>
        <v>20880</v>
      </c>
      <c r="O165" s="197"/>
      <c r="P165" s="197"/>
      <c r="Q165" s="197"/>
      <c r="R165" s="32"/>
      <c r="T165" s="198"/>
      <c r="U165" s="41" t="s">
        <v>36</v>
      </c>
      <c r="V165" s="199">
        <v>0.47700000000000004</v>
      </c>
      <c r="W165" s="199">
        <f>V165*K165</f>
        <v>13.7376</v>
      </c>
      <c r="X165" s="199">
        <v>0.1343</v>
      </c>
      <c r="Y165" s="199">
        <f>X165*K165</f>
        <v>3.86784</v>
      </c>
      <c r="Z165" s="199">
        <v>0</v>
      </c>
      <c r="AA165" s="200">
        <f>Z165*K165</f>
        <v>0</v>
      </c>
      <c r="AR165" s="11" t="s">
        <v>86</v>
      </c>
      <c r="AT165" s="11" t="s">
        <v>149</v>
      </c>
      <c r="AU165" s="11" t="s">
        <v>80</v>
      </c>
      <c r="AY165" s="11" t="s">
        <v>148</v>
      </c>
      <c r="BE165" s="201">
        <f>IF(U165="základní",N165,0)</f>
        <v>20880</v>
      </c>
      <c r="BF165" s="201">
        <f>IF(U165="snížená",N165,0)</f>
        <v>0</v>
      </c>
      <c r="BG165" s="201">
        <f>IF(U165="zákl. přenesená",N165,0)</f>
        <v>0</v>
      </c>
      <c r="BH165" s="201">
        <f>IF(U165="sníž. přenesená",N165,0)</f>
        <v>0</v>
      </c>
      <c r="BI165" s="201">
        <f>IF(U165="nulová",N165,0)</f>
        <v>0</v>
      </c>
      <c r="BJ165" s="11" t="s">
        <v>77</v>
      </c>
      <c r="BK165" s="201">
        <f>ROUND(L165*K165,2)</f>
        <v>20880</v>
      </c>
      <c r="BL165" s="11" t="s">
        <v>86</v>
      </c>
      <c r="BM165" s="11" t="s">
        <v>659</v>
      </c>
    </row>
    <row r="166" spans="2:51" s="202" customFormat="1" ht="22.5" customHeight="1">
      <c r="B166" s="203"/>
      <c r="C166" s="204"/>
      <c r="D166" s="204"/>
      <c r="E166" s="205"/>
      <c r="F166" s="206" t="s">
        <v>660</v>
      </c>
      <c r="G166" s="206"/>
      <c r="H166" s="206"/>
      <c r="I166" s="206"/>
      <c r="J166" s="204"/>
      <c r="K166" s="207">
        <v>28.8</v>
      </c>
      <c r="L166" s="204"/>
      <c r="M166" s="204"/>
      <c r="N166" s="204"/>
      <c r="O166" s="204"/>
      <c r="P166" s="204"/>
      <c r="Q166" s="204"/>
      <c r="R166" s="208"/>
      <c r="T166" s="209"/>
      <c r="U166" s="204"/>
      <c r="V166" s="204"/>
      <c r="W166" s="204"/>
      <c r="X166" s="204"/>
      <c r="Y166" s="204"/>
      <c r="Z166" s="204"/>
      <c r="AA166" s="210"/>
      <c r="AT166" s="211" t="s">
        <v>155</v>
      </c>
      <c r="AU166" s="211" t="s">
        <v>80</v>
      </c>
      <c r="AV166" s="202" t="s">
        <v>80</v>
      </c>
      <c r="AW166" s="202" t="s">
        <v>29</v>
      </c>
      <c r="AX166" s="202" t="s">
        <v>77</v>
      </c>
      <c r="AY166" s="211" t="s">
        <v>148</v>
      </c>
    </row>
    <row r="167" spans="2:63" s="178" customFormat="1" ht="29.25" customHeight="1">
      <c r="B167" s="179"/>
      <c r="C167" s="180"/>
      <c r="D167" s="190" t="s">
        <v>118</v>
      </c>
      <c r="E167" s="190"/>
      <c r="F167" s="190"/>
      <c r="G167" s="190"/>
      <c r="H167" s="190"/>
      <c r="I167" s="190"/>
      <c r="J167" s="190"/>
      <c r="K167" s="190"/>
      <c r="L167" s="190"/>
      <c r="M167" s="190"/>
      <c r="N167" s="191">
        <f>BK167</f>
        <v>8177.889999999999</v>
      </c>
      <c r="O167" s="191"/>
      <c r="P167" s="191"/>
      <c r="Q167" s="191"/>
      <c r="R167" s="183"/>
      <c r="T167" s="184"/>
      <c r="U167" s="180"/>
      <c r="V167" s="180"/>
      <c r="W167" s="185">
        <f>SUM(W168:W175)</f>
        <v>9.037492</v>
      </c>
      <c r="X167" s="180"/>
      <c r="Y167" s="185">
        <f>SUM(Y168:Y175)</f>
        <v>2.55811056</v>
      </c>
      <c r="Z167" s="180"/>
      <c r="AA167" s="186">
        <f>SUM(AA168:AA175)</f>
        <v>0</v>
      </c>
      <c r="AR167" s="187" t="s">
        <v>77</v>
      </c>
      <c r="AT167" s="188" t="s">
        <v>70</v>
      </c>
      <c r="AU167" s="188" t="s">
        <v>77</v>
      </c>
      <c r="AY167" s="187" t="s">
        <v>148</v>
      </c>
      <c r="BK167" s="189">
        <f>SUM(BK168:BK175)</f>
        <v>8177.889999999999</v>
      </c>
    </row>
    <row r="168" spans="2:65" s="29" customFormat="1" ht="22.5" customHeight="1">
      <c r="B168" s="30"/>
      <c r="C168" s="192" t="s">
        <v>237</v>
      </c>
      <c r="D168" s="192" t="s">
        <v>149</v>
      </c>
      <c r="E168" s="193" t="s">
        <v>661</v>
      </c>
      <c r="F168" s="194" t="s">
        <v>662</v>
      </c>
      <c r="G168" s="194"/>
      <c r="H168" s="194"/>
      <c r="I168" s="194"/>
      <c r="J168" s="195" t="s">
        <v>173</v>
      </c>
      <c r="K168" s="196">
        <v>0.129</v>
      </c>
      <c r="L168" s="197">
        <v>2790</v>
      </c>
      <c r="M168" s="197"/>
      <c r="N168" s="197">
        <f>ROUND(L168*K168,2)</f>
        <v>359.91</v>
      </c>
      <c r="O168" s="197"/>
      <c r="P168" s="197"/>
      <c r="Q168" s="197"/>
      <c r="R168" s="32"/>
      <c r="T168" s="198"/>
      <c r="U168" s="41" t="s">
        <v>36</v>
      </c>
      <c r="V168" s="199">
        <v>1.448</v>
      </c>
      <c r="W168" s="199">
        <f>V168*K168</f>
        <v>0.18679199999999999</v>
      </c>
      <c r="X168" s="199">
        <v>2.25644</v>
      </c>
      <c r="Y168" s="199">
        <f>X168*K168</f>
        <v>0.29108076</v>
      </c>
      <c r="Z168" s="199">
        <v>0</v>
      </c>
      <c r="AA168" s="200">
        <f>Z168*K168</f>
        <v>0</v>
      </c>
      <c r="AR168" s="11" t="s">
        <v>86</v>
      </c>
      <c r="AT168" s="11" t="s">
        <v>149</v>
      </c>
      <c r="AU168" s="11" t="s">
        <v>80</v>
      </c>
      <c r="AY168" s="11" t="s">
        <v>148</v>
      </c>
      <c r="BE168" s="201">
        <f>IF(U168="základní",N168,0)</f>
        <v>359.91</v>
      </c>
      <c r="BF168" s="201">
        <f>IF(U168="snížená",N168,0)</f>
        <v>0</v>
      </c>
      <c r="BG168" s="201">
        <f>IF(U168="zákl. přenesená",N168,0)</f>
        <v>0</v>
      </c>
      <c r="BH168" s="201">
        <f>IF(U168="sníž. přenesená",N168,0)</f>
        <v>0</v>
      </c>
      <c r="BI168" s="201">
        <f>IF(U168="nulová",N168,0)</f>
        <v>0</v>
      </c>
      <c r="BJ168" s="11" t="s">
        <v>77</v>
      </c>
      <c r="BK168" s="201">
        <f>ROUND(L168*K168,2)</f>
        <v>359.91</v>
      </c>
      <c r="BL168" s="11" t="s">
        <v>86</v>
      </c>
      <c r="BM168" s="11" t="s">
        <v>663</v>
      </c>
    </row>
    <row r="169" spans="2:65" s="29" customFormat="1" ht="44.25" customHeight="1">
      <c r="B169" s="30"/>
      <c r="C169" s="192" t="s">
        <v>242</v>
      </c>
      <c r="D169" s="192" t="s">
        <v>149</v>
      </c>
      <c r="E169" s="193" t="s">
        <v>664</v>
      </c>
      <c r="F169" s="194" t="s">
        <v>665</v>
      </c>
      <c r="G169" s="194"/>
      <c r="H169" s="194"/>
      <c r="I169" s="194"/>
      <c r="J169" s="195" t="s">
        <v>169</v>
      </c>
      <c r="K169" s="196">
        <v>10.92</v>
      </c>
      <c r="L169" s="197">
        <v>374</v>
      </c>
      <c r="M169" s="197"/>
      <c r="N169" s="197">
        <f>ROUND(L169*K169,2)</f>
        <v>4084.08</v>
      </c>
      <c r="O169" s="197"/>
      <c r="P169" s="197"/>
      <c r="Q169" s="197"/>
      <c r="R169" s="32"/>
      <c r="T169" s="198"/>
      <c r="U169" s="41" t="s">
        <v>36</v>
      </c>
      <c r="V169" s="199">
        <v>0.44</v>
      </c>
      <c r="W169" s="199">
        <f>V169*K169</f>
        <v>4.8048</v>
      </c>
      <c r="X169" s="199">
        <v>0.03821</v>
      </c>
      <c r="Y169" s="199">
        <f>X169*K169</f>
        <v>0.4172532</v>
      </c>
      <c r="Z169" s="199">
        <v>0</v>
      </c>
      <c r="AA169" s="200">
        <f>Z169*K169</f>
        <v>0</v>
      </c>
      <c r="AR169" s="11" t="s">
        <v>86</v>
      </c>
      <c r="AT169" s="11" t="s">
        <v>149</v>
      </c>
      <c r="AU169" s="11" t="s">
        <v>80</v>
      </c>
      <c r="AY169" s="11" t="s">
        <v>148</v>
      </c>
      <c r="BE169" s="201">
        <f>IF(U169="základní",N169,0)</f>
        <v>4084.08</v>
      </c>
      <c r="BF169" s="201">
        <f>IF(U169="snížená",N169,0)</f>
        <v>0</v>
      </c>
      <c r="BG169" s="201">
        <f>IF(U169="zákl. přenesená",N169,0)</f>
        <v>0</v>
      </c>
      <c r="BH169" s="201">
        <f>IF(U169="sníž. přenesená",N169,0)</f>
        <v>0</v>
      </c>
      <c r="BI169" s="201">
        <f>IF(U169="nulová",N169,0)</f>
        <v>0</v>
      </c>
      <c r="BJ169" s="11" t="s">
        <v>77</v>
      </c>
      <c r="BK169" s="201">
        <f>ROUND(L169*K169,2)</f>
        <v>4084.08</v>
      </c>
      <c r="BL169" s="11" t="s">
        <v>86</v>
      </c>
      <c r="BM169" s="11" t="s">
        <v>666</v>
      </c>
    </row>
    <row r="170" spans="2:65" s="29" customFormat="1" ht="31.5" customHeight="1">
      <c r="B170" s="30"/>
      <c r="C170" s="192" t="s">
        <v>10</v>
      </c>
      <c r="D170" s="192" t="s">
        <v>149</v>
      </c>
      <c r="E170" s="193" t="s">
        <v>667</v>
      </c>
      <c r="F170" s="194" t="s">
        <v>668</v>
      </c>
      <c r="G170" s="194"/>
      <c r="H170" s="194"/>
      <c r="I170" s="194"/>
      <c r="J170" s="195" t="s">
        <v>300</v>
      </c>
      <c r="K170" s="196">
        <v>0.02</v>
      </c>
      <c r="L170" s="197">
        <v>37600</v>
      </c>
      <c r="M170" s="197"/>
      <c r="N170" s="197">
        <f>ROUND(L170*K170,2)</f>
        <v>752</v>
      </c>
      <c r="O170" s="197"/>
      <c r="P170" s="197"/>
      <c r="Q170" s="197"/>
      <c r="R170" s="32"/>
      <c r="T170" s="198"/>
      <c r="U170" s="41" t="s">
        <v>36</v>
      </c>
      <c r="V170" s="199">
        <v>37.704</v>
      </c>
      <c r="W170" s="199">
        <f>V170*K170</f>
        <v>0.7540800000000001</v>
      </c>
      <c r="X170" s="199">
        <v>1.05256</v>
      </c>
      <c r="Y170" s="199">
        <f>X170*K170</f>
        <v>0.0210512</v>
      </c>
      <c r="Z170" s="199">
        <v>0</v>
      </c>
      <c r="AA170" s="200">
        <f>Z170*K170</f>
        <v>0</v>
      </c>
      <c r="AR170" s="11" t="s">
        <v>86</v>
      </c>
      <c r="AT170" s="11" t="s">
        <v>149</v>
      </c>
      <c r="AU170" s="11" t="s">
        <v>80</v>
      </c>
      <c r="AY170" s="11" t="s">
        <v>148</v>
      </c>
      <c r="BE170" s="201">
        <f>IF(U170="základní",N170,0)</f>
        <v>752</v>
      </c>
      <c r="BF170" s="201">
        <f>IF(U170="snížená",N170,0)</f>
        <v>0</v>
      </c>
      <c r="BG170" s="201">
        <f>IF(U170="zákl. přenesená",N170,0)</f>
        <v>0</v>
      </c>
      <c r="BH170" s="201">
        <f>IF(U170="sníž. přenesená",N170,0)</f>
        <v>0</v>
      </c>
      <c r="BI170" s="201">
        <f>IF(U170="nulová",N170,0)</f>
        <v>0</v>
      </c>
      <c r="BJ170" s="11" t="s">
        <v>77</v>
      </c>
      <c r="BK170" s="201">
        <f>ROUND(L170*K170,2)</f>
        <v>752</v>
      </c>
      <c r="BL170" s="11" t="s">
        <v>86</v>
      </c>
      <c r="BM170" s="11" t="s">
        <v>669</v>
      </c>
    </row>
    <row r="171" spans="2:65" s="29" customFormat="1" ht="31.5" customHeight="1">
      <c r="B171" s="30"/>
      <c r="C171" s="192" t="s">
        <v>249</v>
      </c>
      <c r="D171" s="192" t="s">
        <v>149</v>
      </c>
      <c r="E171" s="193" t="s">
        <v>670</v>
      </c>
      <c r="F171" s="194" t="s">
        <v>671</v>
      </c>
      <c r="G171" s="194"/>
      <c r="H171" s="194"/>
      <c r="I171" s="194"/>
      <c r="J171" s="195" t="s">
        <v>173</v>
      </c>
      <c r="K171" s="196">
        <v>0.806</v>
      </c>
      <c r="L171" s="197">
        <v>3070</v>
      </c>
      <c r="M171" s="197"/>
      <c r="N171" s="197">
        <f>ROUND(L171*K171,2)</f>
        <v>2474.42</v>
      </c>
      <c r="O171" s="197"/>
      <c r="P171" s="197"/>
      <c r="Q171" s="197"/>
      <c r="R171" s="32"/>
      <c r="T171" s="198"/>
      <c r="U171" s="41" t="s">
        <v>36</v>
      </c>
      <c r="V171" s="199">
        <v>2.45</v>
      </c>
      <c r="W171" s="199">
        <f>V171*K171</f>
        <v>1.9747000000000003</v>
      </c>
      <c r="X171" s="199">
        <v>2.25642</v>
      </c>
      <c r="Y171" s="199">
        <f>X171*K171</f>
        <v>1.81867452</v>
      </c>
      <c r="Z171" s="199">
        <v>0</v>
      </c>
      <c r="AA171" s="200">
        <f>Z171*K171</f>
        <v>0</v>
      </c>
      <c r="AR171" s="11" t="s">
        <v>86</v>
      </c>
      <c r="AT171" s="11" t="s">
        <v>149</v>
      </c>
      <c r="AU171" s="11" t="s">
        <v>80</v>
      </c>
      <c r="AY171" s="11" t="s">
        <v>148</v>
      </c>
      <c r="BE171" s="201">
        <f>IF(U171="základní",N171,0)</f>
        <v>2474.42</v>
      </c>
      <c r="BF171" s="201">
        <f>IF(U171="snížená",N171,0)</f>
        <v>0</v>
      </c>
      <c r="BG171" s="201">
        <f>IF(U171="zákl. přenesená",N171,0)</f>
        <v>0</v>
      </c>
      <c r="BH171" s="201">
        <f>IF(U171="sníž. přenesená",N171,0)</f>
        <v>0</v>
      </c>
      <c r="BI171" s="201">
        <f>IF(U171="nulová",N171,0)</f>
        <v>0</v>
      </c>
      <c r="BJ171" s="11" t="s">
        <v>77</v>
      </c>
      <c r="BK171" s="201">
        <f>ROUND(L171*K171,2)</f>
        <v>2474.42</v>
      </c>
      <c r="BL171" s="11" t="s">
        <v>86</v>
      </c>
      <c r="BM171" s="11" t="s">
        <v>672</v>
      </c>
    </row>
    <row r="172" spans="2:51" s="202" customFormat="1" ht="22.5" customHeight="1">
      <c r="B172" s="203"/>
      <c r="C172" s="204"/>
      <c r="D172" s="204"/>
      <c r="E172" s="205"/>
      <c r="F172" s="206" t="s">
        <v>673</v>
      </c>
      <c r="G172" s="206"/>
      <c r="H172" s="206"/>
      <c r="I172" s="206"/>
      <c r="J172" s="204"/>
      <c r="K172" s="207">
        <v>0.806</v>
      </c>
      <c r="L172" s="204"/>
      <c r="M172" s="204"/>
      <c r="N172" s="204"/>
      <c r="O172" s="204"/>
      <c r="P172" s="204"/>
      <c r="Q172" s="204"/>
      <c r="R172" s="208"/>
      <c r="T172" s="209"/>
      <c r="U172" s="204"/>
      <c r="V172" s="204"/>
      <c r="W172" s="204"/>
      <c r="X172" s="204"/>
      <c r="Y172" s="204"/>
      <c r="Z172" s="204"/>
      <c r="AA172" s="210"/>
      <c r="AT172" s="211" t="s">
        <v>155</v>
      </c>
      <c r="AU172" s="211" t="s">
        <v>80</v>
      </c>
      <c r="AV172" s="202" t="s">
        <v>80</v>
      </c>
      <c r="AW172" s="202" t="s">
        <v>29</v>
      </c>
      <c r="AX172" s="202" t="s">
        <v>77</v>
      </c>
      <c r="AY172" s="211" t="s">
        <v>148</v>
      </c>
    </row>
    <row r="173" spans="2:65" s="29" customFormat="1" ht="31.5" customHeight="1">
      <c r="B173" s="30"/>
      <c r="C173" s="192" t="s">
        <v>253</v>
      </c>
      <c r="D173" s="192" t="s">
        <v>149</v>
      </c>
      <c r="E173" s="193" t="s">
        <v>674</v>
      </c>
      <c r="F173" s="194" t="s">
        <v>675</v>
      </c>
      <c r="G173" s="194"/>
      <c r="H173" s="194"/>
      <c r="I173" s="194"/>
      <c r="J173" s="195" t="s">
        <v>152</v>
      </c>
      <c r="K173" s="196">
        <v>0.784</v>
      </c>
      <c r="L173" s="197">
        <v>555</v>
      </c>
      <c r="M173" s="197"/>
      <c r="N173" s="197">
        <f>ROUND(L173*K173,2)</f>
        <v>435.12</v>
      </c>
      <c r="O173" s="197"/>
      <c r="P173" s="197"/>
      <c r="Q173" s="197"/>
      <c r="R173" s="32"/>
      <c r="T173" s="198"/>
      <c r="U173" s="41" t="s">
        <v>36</v>
      </c>
      <c r="V173" s="199">
        <v>1.342</v>
      </c>
      <c r="W173" s="199">
        <f>V173*K173</f>
        <v>1.0521280000000002</v>
      </c>
      <c r="X173" s="199">
        <v>0.012820000000000002</v>
      </c>
      <c r="Y173" s="199">
        <f>X173*K173</f>
        <v>0.010050880000000002</v>
      </c>
      <c r="Z173" s="199">
        <v>0</v>
      </c>
      <c r="AA173" s="200">
        <f>Z173*K173</f>
        <v>0</v>
      </c>
      <c r="AR173" s="11" t="s">
        <v>86</v>
      </c>
      <c r="AT173" s="11" t="s">
        <v>149</v>
      </c>
      <c r="AU173" s="11" t="s">
        <v>80</v>
      </c>
      <c r="AY173" s="11" t="s">
        <v>148</v>
      </c>
      <c r="BE173" s="201">
        <f>IF(U173="základní",N173,0)</f>
        <v>435.12</v>
      </c>
      <c r="BF173" s="201">
        <f>IF(U173="snížená",N173,0)</f>
        <v>0</v>
      </c>
      <c r="BG173" s="201">
        <f>IF(U173="zákl. přenesená",N173,0)</f>
        <v>0</v>
      </c>
      <c r="BH173" s="201">
        <f>IF(U173="sníž. přenesená",N173,0)</f>
        <v>0</v>
      </c>
      <c r="BI173" s="201">
        <f>IF(U173="nulová",N173,0)</f>
        <v>0</v>
      </c>
      <c r="BJ173" s="11" t="s">
        <v>77</v>
      </c>
      <c r="BK173" s="201">
        <f>ROUND(L173*K173,2)</f>
        <v>435.12</v>
      </c>
      <c r="BL173" s="11" t="s">
        <v>86</v>
      </c>
      <c r="BM173" s="11" t="s">
        <v>676</v>
      </c>
    </row>
    <row r="174" spans="2:51" s="202" customFormat="1" ht="22.5" customHeight="1">
      <c r="B174" s="203"/>
      <c r="C174" s="204"/>
      <c r="D174" s="204"/>
      <c r="E174" s="205"/>
      <c r="F174" s="206" t="s">
        <v>677</v>
      </c>
      <c r="G174" s="206"/>
      <c r="H174" s="206"/>
      <c r="I174" s="206"/>
      <c r="J174" s="204"/>
      <c r="K174" s="207">
        <v>0.784</v>
      </c>
      <c r="L174" s="204"/>
      <c r="M174" s="204"/>
      <c r="N174" s="204"/>
      <c r="O174" s="204"/>
      <c r="P174" s="204"/>
      <c r="Q174" s="204"/>
      <c r="R174" s="208"/>
      <c r="T174" s="209"/>
      <c r="U174" s="204"/>
      <c r="V174" s="204"/>
      <c r="W174" s="204"/>
      <c r="X174" s="204"/>
      <c r="Y174" s="204"/>
      <c r="Z174" s="204"/>
      <c r="AA174" s="210"/>
      <c r="AT174" s="211" t="s">
        <v>155</v>
      </c>
      <c r="AU174" s="211" t="s">
        <v>80</v>
      </c>
      <c r="AV174" s="202" t="s">
        <v>80</v>
      </c>
      <c r="AW174" s="202" t="s">
        <v>29</v>
      </c>
      <c r="AX174" s="202" t="s">
        <v>77</v>
      </c>
      <c r="AY174" s="211" t="s">
        <v>148</v>
      </c>
    </row>
    <row r="175" spans="2:65" s="29" customFormat="1" ht="31.5" customHeight="1">
      <c r="B175" s="30"/>
      <c r="C175" s="192" t="s">
        <v>258</v>
      </c>
      <c r="D175" s="192" t="s">
        <v>149</v>
      </c>
      <c r="E175" s="193" t="s">
        <v>678</v>
      </c>
      <c r="F175" s="194" t="s">
        <v>679</v>
      </c>
      <c r="G175" s="194"/>
      <c r="H175" s="194"/>
      <c r="I175" s="194"/>
      <c r="J175" s="195" t="s">
        <v>152</v>
      </c>
      <c r="K175" s="196">
        <v>0.784</v>
      </c>
      <c r="L175" s="197">
        <v>92.3</v>
      </c>
      <c r="M175" s="197"/>
      <c r="N175" s="197">
        <f>ROUND(L175*K175,2)</f>
        <v>72.36</v>
      </c>
      <c r="O175" s="197"/>
      <c r="P175" s="197"/>
      <c r="Q175" s="197"/>
      <c r="R175" s="32"/>
      <c r="T175" s="198"/>
      <c r="U175" s="41" t="s">
        <v>36</v>
      </c>
      <c r="V175" s="199">
        <v>0.338</v>
      </c>
      <c r="W175" s="199">
        <f>V175*K175</f>
        <v>0.264992</v>
      </c>
      <c r="X175" s="199">
        <v>0</v>
      </c>
      <c r="Y175" s="199">
        <f>X175*K175</f>
        <v>0</v>
      </c>
      <c r="Z175" s="199">
        <v>0</v>
      </c>
      <c r="AA175" s="200">
        <f>Z175*K175</f>
        <v>0</v>
      </c>
      <c r="AR175" s="11" t="s">
        <v>86</v>
      </c>
      <c r="AT175" s="11" t="s">
        <v>149</v>
      </c>
      <c r="AU175" s="11" t="s">
        <v>80</v>
      </c>
      <c r="AY175" s="11" t="s">
        <v>148</v>
      </c>
      <c r="BE175" s="201">
        <f>IF(U175="základní",N175,0)</f>
        <v>72.36</v>
      </c>
      <c r="BF175" s="201">
        <f>IF(U175="snížená",N175,0)</f>
        <v>0</v>
      </c>
      <c r="BG175" s="201">
        <f>IF(U175="zákl. přenesená",N175,0)</f>
        <v>0</v>
      </c>
      <c r="BH175" s="201">
        <f>IF(U175="sníž. přenesená",N175,0)</f>
        <v>0</v>
      </c>
      <c r="BI175" s="201">
        <f>IF(U175="nulová",N175,0)</f>
        <v>0</v>
      </c>
      <c r="BJ175" s="11" t="s">
        <v>77</v>
      </c>
      <c r="BK175" s="201">
        <f>ROUND(L175*K175,2)</f>
        <v>72.36</v>
      </c>
      <c r="BL175" s="11" t="s">
        <v>86</v>
      </c>
      <c r="BM175" s="11" t="s">
        <v>680</v>
      </c>
    </row>
    <row r="176" spans="2:63" s="178" customFormat="1" ht="29.25" customHeight="1">
      <c r="B176" s="179"/>
      <c r="C176" s="180"/>
      <c r="D176" s="190" t="s">
        <v>120</v>
      </c>
      <c r="E176" s="190"/>
      <c r="F176" s="190"/>
      <c r="G176" s="190"/>
      <c r="H176" s="190"/>
      <c r="I176" s="190"/>
      <c r="J176" s="190"/>
      <c r="K176" s="190"/>
      <c r="L176" s="190"/>
      <c r="M176" s="190"/>
      <c r="N176" s="239">
        <f>BK176</f>
        <v>19034.84</v>
      </c>
      <c r="O176" s="239"/>
      <c r="P176" s="239"/>
      <c r="Q176" s="239"/>
      <c r="R176" s="183"/>
      <c r="T176" s="184"/>
      <c r="U176" s="180"/>
      <c r="V176" s="180"/>
      <c r="W176" s="185">
        <f>SUM(W177:W195)</f>
        <v>17.747385999999995</v>
      </c>
      <c r="X176" s="180"/>
      <c r="Y176" s="185">
        <f>SUM(Y177:Y195)</f>
        <v>9.30067139</v>
      </c>
      <c r="Z176" s="180"/>
      <c r="AA176" s="186">
        <f>SUM(AA177:AA195)</f>
        <v>0</v>
      </c>
      <c r="AR176" s="187" t="s">
        <v>77</v>
      </c>
      <c r="AT176" s="188" t="s">
        <v>70</v>
      </c>
      <c r="AU176" s="188" t="s">
        <v>77</v>
      </c>
      <c r="AY176" s="187" t="s">
        <v>148</v>
      </c>
      <c r="BK176" s="189">
        <f>SUM(BK177:BK195)</f>
        <v>19034.84</v>
      </c>
    </row>
    <row r="177" spans="2:65" s="29" customFormat="1" ht="22.5" customHeight="1">
      <c r="B177" s="30"/>
      <c r="C177" s="192" t="s">
        <v>262</v>
      </c>
      <c r="D177" s="192" t="s">
        <v>149</v>
      </c>
      <c r="E177" s="193" t="s">
        <v>681</v>
      </c>
      <c r="F177" s="194" t="s">
        <v>682</v>
      </c>
      <c r="G177" s="194"/>
      <c r="H177" s="194"/>
      <c r="I177" s="194"/>
      <c r="J177" s="195" t="s">
        <v>152</v>
      </c>
      <c r="K177" s="196">
        <v>1.572</v>
      </c>
      <c r="L177" s="197">
        <v>613</v>
      </c>
      <c r="M177" s="197"/>
      <c r="N177" s="197">
        <f>ROUND(L177*K177,2)</f>
        <v>963.64</v>
      </c>
      <c r="O177" s="197"/>
      <c r="P177" s="197"/>
      <c r="Q177" s="197"/>
      <c r="R177" s="32"/>
      <c r="T177" s="198"/>
      <c r="U177" s="41" t="s">
        <v>36</v>
      </c>
      <c r="V177" s="199">
        <v>0.221</v>
      </c>
      <c r="W177" s="199">
        <f>V177*K177</f>
        <v>0.347412</v>
      </c>
      <c r="X177" s="199">
        <v>0.00936</v>
      </c>
      <c r="Y177" s="199">
        <f>X177*K177</f>
        <v>0.014713920000000002</v>
      </c>
      <c r="Z177" s="199">
        <v>0</v>
      </c>
      <c r="AA177" s="200">
        <f>Z177*K177</f>
        <v>0</v>
      </c>
      <c r="AR177" s="11" t="s">
        <v>86</v>
      </c>
      <c r="AT177" s="11" t="s">
        <v>149</v>
      </c>
      <c r="AU177" s="11" t="s">
        <v>80</v>
      </c>
      <c r="AY177" s="11" t="s">
        <v>148</v>
      </c>
      <c r="BE177" s="201">
        <f>IF(U177="základní",N177,0)</f>
        <v>963.64</v>
      </c>
      <c r="BF177" s="201">
        <f>IF(U177="snížená",N177,0)</f>
        <v>0</v>
      </c>
      <c r="BG177" s="201">
        <f>IF(U177="zákl. přenesená",N177,0)</f>
        <v>0</v>
      </c>
      <c r="BH177" s="201">
        <f>IF(U177="sníž. přenesená",N177,0)</f>
        <v>0</v>
      </c>
      <c r="BI177" s="201">
        <f>IF(U177="nulová",N177,0)</f>
        <v>0</v>
      </c>
      <c r="BJ177" s="11" t="s">
        <v>77</v>
      </c>
      <c r="BK177" s="201">
        <f>ROUND(L177*K177,2)</f>
        <v>963.64</v>
      </c>
      <c r="BL177" s="11" t="s">
        <v>86</v>
      </c>
      <c r="BM177" s="11" t="s">
        <v>683</v>
      </c>
    </row>
    <row r="178" spans="2:51" s="202" customFormat="1" ht="22.5" customHeight="1">
      <c r="B178" s="203"/>
      <c r="C178" s="204"/>
      <c r="D178" s="204"/>
      <c r="E178" s="205"/>
      <c r="F178" s="206" t="s">
        <v>684</v>
      </c>
      <c r="G178" s="206"/>
      <c r="H178" s="206"/>
      <c r="I178" s="206"/>
      <c r="J178" s="204"/>
      <c r="K178" s="207">
        <v>1.572</v>
      </c>
      <c r="L178" s="204"/>
      <c r="M178" s="204"/>
      <c r="N178" s="204"/>
      <c r="O178" s="204"/>
      <c r="P178" s="204"/>
      <c r="Q178" s="204"/>
      <c r="R178" s="208"/>
      <c r="T178" s="209"/>
      <c r="U178" s="204"/>
      <c r="V178" s="204"/>
      <c r="W178" s="204"/>
      <c r="X178" s="204"/>
      <c r="Y178" s="204"/>
      <c r="Z178" s="204"/>
      <c r="AA178" s="210"/>
      <c r="AT178" s="211" t="s">
        <v>155</v>
      </c>
      <c r="AU178" s="211" t="s">
        <v>80</v>
      </c>
      <c r="AV178" s="202" t="s">
        <v>80</v>
      </c>
      <c r="AW178" s="202" t="s">
        <v>29</v>
      </c>
      <c r="AX178" s="202" t="s">
        <v>77</v>
      </c>
      <c r="AY178" s="211" t="s">
        <v>148</v>
      </c>
    </row>
    <row r="179" spans="2:65" s="29" customFormat="1" ht="31.5" customHeight="1">
      <c r="B179" s="30"/>
      <c r="C179" s="192" t="s">
        <v>267</v>
      </c>
      <c r="D179" s="192" t="s">
        <v>149</v>
      </c>
      <c r="E179" s="193" t="s">
        <v>685</v>
      </c>
      <c r="F179" s="194" t="s">
        <v>686</v>
      </c>
      <c r="G179" s="194"/>
      <c r="H179" s="194"/>
      <c r="I179" s="194"/>
      <c r="J179" s="195" t="s">
        <v>152</v>
      </c>
      <c r="K179" s="196">
        <v>27.99</v>
      </c>
      <c r="L179" s="197">
        <v>135.19</v>
      </c>
      <c r="M179" s="197"/>
      <c r="N179" s="197">
        <f>ROUND(L179*K179,2)</f>
        <v>3783.97</v>
      </c>
      <c r="O179" s="197"/>
      <c r="P179" s="197"/>
      <c r="Q179" s="197"/>
      <c r="R179" s="32"/>
      <c r="T179" s="198"/>
      <c r="U179" s="41" t="s">
        <v>36</v>
      </c>
      <c r="V179" s="199">
        <v>0.12</v>
      </c>
      <c r="W179" s="199">
        <f>V179*K179</f>
        <v>3.3587999999999996</v>
      </c>
      <c r="X179" s="199">
        <v>0.00197</v>
      </c>
      <c r="Y179" s="199">
        <f>X179*K179</f>
        <v>0.055140299999999996</v>
      </c>
      <c r="Z179" s="199">
        <v>0</v>
      </c>
      <c r="AA179" s="200">
        <f>Z179*K179</f>
        <v>0</v>
      </c>
      <c r="AR179" s="11" t="s">
        <v>86</v>
      </c>
      <c r="AT179" s="11" t="s">
        <v>149</v>
      </c>
      <c r="AU179" s="11" t="s">
        <v>80</v>
      </c>
      <c r="AY179" s="11" t="s">
        <v>148</v>
      </c>
      <c r="BE179" s="201">
        <f>IF(U179="základní",N179,0)</f>
        <v>3783.97</v>
      </c>
      <c r="BF179" s="201">
        <f>IF(U179="snížená",N179,0)</f>
        <v>0</v>
      </c>
      <c r="BG179" s="201">
        <f>IF(U179="zákl. přenesená",N179,0)</f>
        <v>0</v>
      </c>
      <c r="BH179" s="201">
        <f>IF(U179="sníž. přenesená",N179,0)</f>
        <v>0</v>
      </c>
      <c r="BI179" s="201">
        <f>IF(U179="nulová",N179,0)</f>
        <v>0</v>
      </c>
      <c r="BJ179" s="11" t="s">
        <v>77</v>
      </c>
      <c r="BK179" s="201">
        <f>ROUND(L179*K179,2)</f>
        <v>3783.97</v>
      </c>
      <c r="BL179" s="11" t="s">
        <v>86</v>
      </c>
      <c r="BM179" s="11" t="s">
        <v>687</v>
      </c>
    </row>
    <row r="180" spans="2:65" s="29" customFormat="1" ht="31.5" customHeight="1">
      <c r="B180" s="30"/>
      <c r="C180" s="192" t="s">
        <v>272</v>
      </c>
      <c r="D180" s="192" t="s">
        <v>149</v>
      </c>
      <c r="E180" s="193" t="s">
        <v>688</v>
      </c>
      <c r="F180" s="194" t="s">
        <v>689</v>
      </c>
      <c r="G180" s="194"/>
      <c r="H180" s="194"/>
      <c r="I180" s="194"/>
      <c r="J180" s="195" t="s">
        <v>173</v>
      </c>
      <c r="K180" s="196">
        <v>1.65</v>
      </c>
      <c r="L180" s="197">
        <v>3020</v>
      </c>
      <c r="M180" s="197"/>
      <c r="N180" s="197">
        <f>ROUND(L180*K180,2)</f>
        <v>4983</v>
      </c>
      <c r="O180" s="197"/>
      <c r="P180" s="197"/>
      <c r="Q180" s="197"/>
      <c r="R180" s="32"/>
      <c r="T180" s="198"/>
      <c r="U180" s="41" t="s">
        <v>36</v>
      </c>
      <c r="V180" s="199">
        <v>2.58</v>
      </c>
      <c r="W180" s="199">
        <f>V180*K180</f>
        <v>4.257</v>
      </c>
      <c r="X180" s="199">
        <v>2.25634</v>
      </c>
      <c r="Y180" s="199">
        <f>X180*K180</f>
        <v>3.7229609999999993</v>
      </c>
      <c r="Z180" s="199">
        <v>0</v>
      </c>
      <c r="AA180" s="200">
        <f>Z180*K180</f>
        <v>0</v>
      </c>
      <c r="AR180" s="11" t="s">
        <v>86</v>
      </c>
      <c r="AT180" s="11" t="s">
        <v>149</v>
      </c>
      <c r="AU180" s="11" t="s">
        <v>80</v>
      </c>
      <c r="AY180" s="11" t="s">
        <v>148</v>
      </c>
      <c r="BE180" s="201">
        <f>IF(U180="základní",N180,0)</f>
        <v>4983</v>
      </c>
      <c r="BF180" s="201">
        <f>IF(U180="snížená",N180,0)</f>
        <v>0</v>
      </c>
      <c r="BG180" s="201">
        <f>IF(U180="zákl. přenesená",N180,0)</f>
        <v>0</v>
      </c>
      <c r="BH180" s="201">
        <f>IF(U180="sníž. přenesená",N180,0)</f>
        <v>0</v>
      </c>
      <c r="BI180" s="201">
        <f>IF(U180="nulová",N180,0)</f>
        <v>0</v>
      </c>
      <c r="BJ180" s="11" t="s">
        <v>77</v>
      </c>
      <c r="BK180" s="201">
        <f>ROUND(L180*K180,2)</f>
        <v>4983</v>
      </c>
      <c r="BL180" s="11" t="s">
        <v>86</v>
      </c>
      <c r="BM180" s="11" t="s">
        <v>690</v>
      </c>
    </row>
    <row r="181" spans="2:51" s="202" customFormat="1" ht="22.5" customHeight="1">
      <c r="B181" s="203"/>
      <c r="C181" s="204"/>
      <c r="D181" s="204"/>
      <c r="E181" s="205"/>
      <c r="F181" s="206" t="s">
        <v>691</v>
      </c>
      <c r="G181" s="206"/>
      <c r="H181" s="206"/>
      <c r="I181" s="206"/>
      <c r="J181" s="204"/>
      <c r="K181" s="207">
        <v>1.093</v>
      </c>
      <c r="L181" s="204"/>
      <c r="M181" s="204"/>
      <c r="N181" s="204"/>
      <c r="O181" s="204"/>
      <c r="P181" s="204"/>
      <c r="Q181" s="204"/>
      <c r="R181" s="208"/>
      <c r="T181" s="209"/>
      <c r="U181" s="204"/>
      <c r="V181" s="204"/>
      <c r="W181" s="204"/>
      <c r="X181" s="204"/>
      <c r="Y181" s="204"/>
      <c r="Z181" s="204"/>
      <c r="AA181" s="210"/>
      <c r="AT181" s="211" t="s">
        <v>155</v>
      </c>
      <c r="AU181" s="211" t="s">
        <v>80</v>
      </c>
      <c r="AV181" s="202" t="s">
        <v>80</v>
      </c>
      <c r="AW181" s="202" t="s">
        <v>29</v>
      </c>
      <c r="AX181" s="202" t="s">
        <v>71</v>
      </c>
      <c r="AY181" s="211" t="s">
        <v>148</v>
      </c>
    </row>
    <row r="182" spans="2:51" s="202" customFormat="1" ht="22.5" customHeight="1">
      <c r="B182" s="203"/>
      <c r="C182" s="204"/>
      <c r="D182" s="204"/>
      <c r="E182" s="205"/>
      <c r="F182" s="212" t="s">
        <v>692</v>
      </c>
      <c r="G182" s="212"/>
      <c r="H182" s="212"/>
      <c r="I182" s="212"/>
      <c r="J182" s="204"/>
      <c r="K182" s="207">
        <v>0.5570000000000002</v>
      </c>
      <c r="L182" s="204"/>
      <c r="M182" s="204"/>
      <c r="N182" s="204"/>
      <c r="O182" s="204"/>
      <c r="P182" s="204"/>
      <c r="Q182" s="204"/>
      <c r="R182" s="208"/>
      <c r="T182" s="209"/>
      <c r="U182" s="204"/>
      <c r="V182" s="204"/>
      <c r="W182" s="204"/>
      <c r="X182" s="204"/>
      <c r="Y182" s="204"/>
      <c r="Z182" s="204"/>
      <c r="AA182" s="210"/>
      <c r="AT182" s="211" t="s">
        <v>155</v>
      </c>
      <c r="AU182" s="211" t="s">
        <v>80</v>
      </c>
      <c r="AV182" s="202" t="s">
        <v>80</v>
      </c>
      <c r="AW182" s="202" t="s">
        <v>29</v>
      </c>
      <c r="AX182" s="202" t="s">
        <v>71</v>
      </c>
      <c r="AY182" s="211" t="s">
        <v>148</v>
      </c>
    </row>
    <row r="183" spans="2:51" s="223" customFormat="1" ht="22.5" customHeight="1">
      <c r="B183" s="224"/>
      <c r="C183" s="225"/>
      <c r="D183" s="225"/>
      <c r="E183" s="226"/>
      <c r="F183" s="227" t="s">
        <v>290</v>
      </c>
      <c r="G183" s="227"/>
      <c r="H183" s="227"/>
      <c r="I183" s="227"/>
      <c r="J183" s="225"/>
      <c r="K183" s="228">
        <v>1.65</v>
      </c>
      <c r="L183" s="225"/>
      <c r="M183" s="225"/>
      <c r="N183" s="225"/>
      <c r="O183" s="225"/>
      <c r="P183" s="225"/>
      <c r="Q183" s="225"/>
      <c r="R183" s="229"/>
      <c r="T183" s="230"/>
      <c r="U183" s="225"/>
      <c r="V183" s="225"/>
      <c r="W183" s="225"/>
      <c r="X183" s="225"/>
      <c r="Y183" s="225"/>
      <c r="Z183" s="225"/>
      <c r="AA183" s="231"/>
      <c r="AT183" s="232" t="s">
        <v>155</v>
      </c>
      <c r="AU183" s="232" t="s">
        <v>80</v>
      </c>
      <c r="AV183" s="223" t="s">
        <v>86</v>
      </c>
      <c r="AW183" s="223" t="s">
        <v>29</v>
      </c>
      <c r="AX183" s="223" t="s">
        <v>77</v>
      </c>
      <c r="AY183" s="232" t="s">
        <v>148</v>
      </c>
    </row>
    <row r="184" spans="2:65" s="29" customFormat="1" ht="31.5" customHeight="1">
      <c r="B184" s="30"/>
      <c r="C184" s="192" t="s">
        <v>277</v>
      </c>
      <c r="D184" s="192" t="s">
        <v>149</v>
      </c>
      <c r="E184" s="193" t="s">
        <v>693</v>
      </c>
      <c r="F184" s="194" t="s">
        <v>694</v>
      </c>
      <c r="G184" s="194"/>
      <c r="H184" s="194"/>
      <c r="I184" s="194"/>
      <c r="J184" s="195" t="s">
        <v>173</v>
      </c>
      <c r="K184" s="196">
        <v>1.65</v>
      </c>
      <c r="L184" s="197">
        <v>115</v>
      </c>
      <c r="M184" s="197"/>
      <c r="N184" s="197">
        <f>ROUND(L184*K184,2)</f>
        <v>189.75</v>
      </c>
      <c r="O184" s="197"/>
      <c r="P184" s="197"/>
      <c r="Q184" s="197"/>
      <c r="R184" s="32"/>
      <c r="T184" s="198"/>
      <c r="U184" s="41" t="s">
        <v>36</v>
      </c>
      <c r="V184" s="199">
        <v>0.41</v>
      </c>
      <c r="W184" s="199">
        <f>V184*K184</f>
        <v>0.6765</v>
      </c>
      <c r="X184" s="199">
        <v>0</v>
      </c>
      <c r="Y184" s="199">
        <f>X184*K184</f>
        <v>0</v>
      </c>
      <c r="Z184" s="199">
        <v>0</v>
      </c>
      <c r="AA184" s="200">
        <f>Z184*K184</f>
        <v>0</v>
      </c>
      <c r="AR184" s="11" t="s">
        <v>86</v>
      </c>
      <c r="AT184" s="11" t="s">
        <v>149</v>
      </c>
      <c r="AU184" s="11" t="s">
        <v>80</v>
      </c>
      <c r="AY184" s="11" t="s">
        <v>148</v>
      </c>
      <c r="BE184" s="201">
        <f>IF(U184="základní",N184,0)</f>
        <v>189.75</v>
      </c>
      <c r="BF184" s="201">
        <f>IF(U184="snížená",N184,0)</f>
        <v>0</v>
      </c>
      <c r="BG184" s="201">
        <f>IF(U184="zákl. přenesená",N184,0)</f>
        <v>0</v>
      </c>
      <c r="BH184" s="201">
        <f>IF(U184="sníž. přenesená",N184,0)</f>
        <v>0</v>
      </c>
      <c r="BI184" s="201">
        <f>IF(U184="nulová",N184,0)</f>
        <v>0</v>
      </c>
      <c r="BJ184" s="11" t="s">
        <v>77</v>
      </c>
      <c r="BK184" s="201">
        <f>ROUND(L184*K184,2)</f>
        <v>189.75</v>
      </c>
      <c r="BL184" s="11" t="s">
        <v>86</v>
      </c>
      <c r="BM184" s="11" t="s">
        <v>695</v>
      </c>
    </row>
    <row r="185" spans="2:65" s="29" customFormat="1" ht="22.5" customHeight="1">
      <c r="B185" s="30"/>
      <c r="C185" s="192" t="s">
        <v>281</v>
      </c>
      <c r="D185" s="192" t="s">
        <v>149</v>
      </c>
      <c r="E185" s="193" t="s">
        <v>696</v>
      </c>
      <c r="F185" s="194" t="s">
        <v>697</v>
      </c>
      <c r="G185" s="194"/>
      <c r="H185" s="194"/>
      <c r="I185" s="194"/>
      <c r="J185" s="195" t="s">
        <v>152</v>
      </c>
      <c r="K185" s="196">
        <v>1.36</v>
      </c>
      <c r="L185" s="197">
        <v>276</v>
      </c>
      <c r="M185" s="197"/>
      <c r="N185" s="197">
        <f>ROUND(L185*K185,2)</f>
        <v>375.36</v>
      </c>
      <c r="O185" s="197"/>
      <c r="P185" s="197"/>
      <c r="Q185" s="197"/>
      <c r="R185" s="32"/>
      <c r="T185" s="198"/>
      <c r="U185" s="41" t="s">
        <v>36</v>
      </c>
      <c r="V185" s="199">
        <v>0.396</v>
      </c>
      <c r="W185" s="199">
        <f>V185*K185</f>
        <v>0.53856</v>
      </c>
      <c r="X185" s="199">
        <v>0.01352</v>
      </c>
      <c r="Y185" s="199">
        <f>X185*K185</f>
        <v>0.018387200000000003</v>
      </c>
      <c r="Z185" s="199">
        <v>0</v>
      </c>
      <c r="AA185" s="200">
        <f>Z185*K185</f>
        <v>0</v>
      </c>
      <c r="AR185" s="11" t="s">
        <v>86</v>
      </c>
      <c r="AT185" s="11" t="s">
        <v>149</v>
      </c>
      <c r="AU185" s="11" t="s">
        <v>80</v>
      </c>
      <c r="AY185" s="11" t="s">
        <v>148</v>
      </c>
      <c r="BE185" s="201">
        <f>IF(U185="základní",N185,0)</f>
        <v>375.36</v>
      </c>
      <c r="BF185" s="201">
        <f>IF(U185="snížená",N185,0)</f>
        <v>0</v>
      </c>
      <c r="BG185" s="201">
        <f>IF(U185="zákl. přenesená",N185,0)</f>
        <v>0</v>
      </c>
      <c r="BH185" s="201">
        <f>IF(U185="sníž. přenesená",N185,0)</f>
        <v>0</v>
      </c>
      <c r="BI185" s="201">
        <f>IF(U185="nulová",N185,0)</f>
        <v>0</v>
      </c>
      <c r="BJ185" s="11" t="s">
        <v>77</v>
      </c>
      <c r="BK185" s="201">
        <f>ROUND(L185*K185,2)</f>
        <v>375.36</v>
      </c>
      <c r="BL185" s="11" t="s">
        <v>86</v>
      </c>
      <c r="BM185" s="11" t="s">
        <v>698</v>
      </c>
    </row>
    <row r="186" spans="2:51" s="202" customFormat="1" ht="22.5" customHeight="1">
      <c r="B186" s="203"/>
      <c r="C186" s="204"/>
      <c r="D186" s="204"/>
      <c r="E186" s="205"/>
      <c r="F186" s="206" t="s">
        <v>699</v>
      </c>
      <c r="G186" s="206"/>
      <c r="H186" s="206"/>
      <c r="I186" s="206"/>
      <c r="J186" s="204"/>
      <c r="K186" s="207">
        <v>1.36</v>
      </c>
      <c r="L186" s="204"/>
      <c r="M186" s="204"/>
      <c r="N186" s="204"/>
      <c r="O186" s="204"/>
      <c r="P186" s="204"/>
      <c r="Q186" s="204"/>
      <c r="R186" s="208"/>
      <c r="T186" s="209"/>
      <c r="U186" s="204"/>
      <c r="V186" s="204"/>
      <c r="W186" s="204"/>
      <c r="X186" s="204"/>
      <c r="Y186" s="204"/>
      <c r="Z186" s="204"/>
      <c r="AA186" s="210"/>
      <c r="AT186" s="211" t="s">
        <v>155</v>
      </c>
      <c r="AU186" s="211" t="s">
        <v>80</v>
      </c>
      <c r="AV186" s="202" t="s">
        <v>80</v>
      </c>
      <c r="AW186" s="202" t="s">
        <v>29</v>
      </c>
      <c r="AX186" s="202" t="s">
        <v>77</v>
      </c>
      <c r="AY186" s="211" t="s">
        <v>148</v>
      </c>
    </row>
    <row r="187" spans="2:65" s="29" customFormat="1" ht="22.5" customHeight="1">
      <c r="B187" s="30"/>
      <c r="C187" s="192" t="s">
        <v>291</v>
      </c>
      <c r="D187" s="192" t="s">
        <v>149</v>
      </c>
      <c r="E187" s="193" t="s">
        <v>700</v>
      </c>
      <c r="F187" s="194" t="s">
        <v>701</v>
      </c>
      <c r="G187" s="194"/>
      <c r="H187" s="194"/>
      <c r="I187" s="194"/>
      <c r="J187" s="195" t="s">
        <v>152</v>
      </c>
      <c r="K187" s="196">
        <v>1.36</v>
      </c>
      <c r="L187" s="197">
        <v>59.8</v>
      </c>
      <c r="M187" s="197"/>
      <c r="N187" s="197">
        <f>ROUND(L187*K187,2)</f>
        <v>81.33</v>
      </c>
      <c r="O187" s="197"/>
      <c r="P187" s="197"/>
      <c r="Q187" s="197"/>
      <c r="R187" s="32"/>
      <c r="T187" s="198"/>
      <c r="U187" s="41" t="s">
        <v>36</v>
      </c>
      <c r="V187" s="199">
        <v>0.24000000000000002</v>
      </c>
      <c r="W187" s="199">
        <f>V187*K187</f>
        <v>0.3264</v>
      </c>
      <c r="X187" s="199">
        <v>0</v>
      </c>
      <c r="Y187" s="199">
        <f>X187*K187</f>
        <v>0</v>
      </c>
      <c r="Z187" s="199">
        <v>0</v>
      </c>
      <c r="AA187" s="200">
        <f>Z187*K187</f>
        <v>0</v>
      </c>
      <c r="AR187" s="11" t="s">
        <v>86</v>
      </c>
      <c r="AT187" s="11" t="s">
        <v>149</v>
      </c>
      <c r="AU187" s="11" t="s">
        <v>80</v>
      </c>
      <c r="AY187" s="11" t="s">
        <v>148</v>
      </c>
      <c r="BE187" s="201">
        <f>IF(U187="základní",N187,0)</f>
        <v>81.33</v>
      </c>
      <c r="BF187" s="201">
        <f>IF(U187="snížená",N187,0)</f>
        <v>0</v>
      </c>
      <c r="BG187" s="201">
        <f>IF(U187="zákl. přenesená",N187,0)</f>
        <v>0</v>
      </c>
      <c r="BH187" s="201">
        <f>IF(U187="sníž. přenesená",N187,0)</f>
        <v>0</v>
      </c>
      <c r="BI187" s="201">
        <f>IF(U187="nulová",N187,0)</f>
        <v>0</v>
      </c>
      <c r="BJ187" s="11" t="s">
        <v>77</v>
      </c>
      <c r="BK187" s="201">
        <f>ROUND(L187*K187,2)</f>
        <v>81.33</v>
      </c>
      <c r="BL187" s="11" t="s">
        <v>86</v>
      </c>
      <c r="BM187" s="11" t="s">
        <v>702</v>
      </c>
    </row>
    <row r="188" spans="2:65" s="29" customFormat="1" ht="22.5" customHeight="1">
      <c r="B188" s="30"/>
      <c r="C188" s="192" t="s">
        <v>296</v>
      </c>
      <c r="D188" s="192" t="s">
        <v>149</v>
      </c>
      <c r="E188" s="193" t="s">
        <v>703</v>
      </c>
      <c r="F188" s="194" t="s">
        <v>704</v>
      </c>
      <c r="G188" s="194"/>
      <c r="H188" s="194"/>
      <c r="I188" s="194"/>
      <c r="J188" s="195" t="s">
        <v>300</v>
      </c>
      <c r="K188" s="196">
        <v>0.084</v>
      </c>
      <c r="L188" s="197">
        <v>36400</v>
      </c>
      <c r="M188" s="197"/>
      <c r="N188" s="197">
        <f>ROUND(L188*K188,2)</f>
        <v>3057.6</v>
      </c>
      <c r="O188" s="197"/>
      <c r="P188" s="197"/>
      <c r="Q188" s="197"/>
      <c r="R188" s="32"/>
      <c r="T188" s="198"/>
      <c r="U188" s="41" t="s">
        <v>36</v>
      </c>
      <c r="V188" s="199">
        <v>15.231</v>
      </c>
      <c r="W188" s="199">
        <f>V188*K188</f>
        <v>1.279404</v>
      </c>
      <c r="X188" s="199">
        <v>1.05878</v>
      </c>
      <c r="Y188" s="199">
        <f>X188*K188</f>
        <v>0.08893752</v>
      </c>
      <c r="Z188" s="199">
        <v>0</v>
      </c>
      <c r="AA188" s="200">
        <f>Z188*K188</f>
        <v>0</v>
      </c>
      <c r="AR188" s="11" t="s">
        <v>86</v>
      </c>
      <c r="AT188" s="11" t="s">
        <v>149</v>
      </c>
      <c r="AU188" s="11" t="s">
        <v>80</v>
      </c>
      <c r="AY188" s="11" t="s">
        <v>148</v>
      </c>
      <c r="BE188" s="201">
        <f>IF(U188="základní",N188,0)</f>
        <v>3057.6</v>
      </c>
      <c r="BF188" s="201">
        <f>IF(U188="snížená",N188,0)</f>
        <v>0</v>
      </c>
      <c r="BG188" s="201">
        <f>IF(U188="zákl. přenesená",N188,0)</f>
        <v>0</v>
      </c>
      <c r="BH188" s="201">
        <f>IF(U188="sníž. přenesená",N188,0)</f>
        <v>0</v>
      </c>
      <c r="BI188" s="201">
        <f>IF(U188="nulová",N188,0)</f>
        <v>0</v>
      </c>
      <c r="BJ188" s="11" t="s">
        <v>77</v>
      </c>
      <c r="BK188" s="201">
        <f>ROUND(L188*K188,2)</f>
        <v>3057.6</v>
      </c>
      <c r="BL188" s="11" t="s">
        <v>86</v>
      </c>
      <c r="BM188" s="11" t="s">
        <v>705</v>
      </c>
    </row>
    <row r="189" spans="2:51" s="202" customFormat="1" ht="22.5" customHeight="1">
      <c r="B189" s="203"/>
      <c r="C189" s="204"/>
      <c r="D189" s="204"/>
      <c r="E189" s="205"/>
      <c r="F189" s="206" t="s">
        <v>706</v>
      </c>
      <c r="G189" s="206"/>
      <c r="H189" s="206"/>
      <c r="I189" s="206"/>
      <c r="J189" s="204"/>
      <c r="K189" s="207">
        <v>0.059000000000000004</v>
      </c>
      <c r="L189" s="204"/>
      <c r="M189" s="204"/>
      <c r="N189" s="204"/>
      <c r="O189" s="204"/>
      <c r="P189" s="204"/>
      <c r="Q189" s="204"/>
      <c r="R189" s="208"/>
      <c r="T189" s="209"/>
      <c r="U189" s="204"/>
      <c r="V189" s="204"/>
      <c r="W189" s="204"/>
      <c r="X189" s="204"/>
      <c r="Y189" s="204"/>
      <c r="Z189" s="204"/>
      <c r="AA189" s="210"/>
      <c r="AT189" s="211" t="s">
        <v>155</v>
      </c>
      <c r="AU189" s="211" t="s">
        <v>80</v>
      </c>
      <c r="AV189" s="202" t="s">
        <v>80</v>
      </c>
      <c r="AW189" s="202" t="s">
        <v>29</v>
      </c>
      <c r="AX189" s="202" t="s">
        <v>71</v>
      </c>
      <c r="AY189" s="211" t="s">
        <v>148</v>
      </c>
    </row>
    <row r="190" spans="2:51" s="202" customFormat="1" ht="22.5" customHeight="1">
      <c r="B190" s="203"/>
      <c r="C190" s="204"/>
      <c r="D190" s="204"/>
      <c r="E190" s="205"/>
      <c r="F190" s="212" t="s">
        <v>707</v>
      </c>
      <c r="G190" s="212"/>
      <c r="H190" s="212"/>
      <c r="I190" s="212"/>
      <c r="J190" s="204"/>
      <c r="K190" s="207">
        <v>0.025</v>
      </c>
      <c r="L190" s="204"/>
      <c r="M190" s="204"/>
      <c r="N190" s="204"/>
      <c r="O190" s="204"/>
      <c r="P190" s="204"/>
      <c r="Q190" s="204"/>
      <c r="R190" s="208"/>
      <c r="T190" s="209"/>
      <c r="U190" s="204"/>
      <c r="V190" s="204"/>
      <c r="W190" s="204"/>
      <c r="X190" s="204"/>
      <c r="Y190" s="204"/>
      <c r="Z190" s="204"/>
      <c r="AA190" s="210"/>
      <c r="AT190" s="211" t="s">
        <v>155</v>
      </c>
      <c r="AU190" s="211" t="s">
        <v>80</v>
      </c>
      <c r="AV190" s="202" t="s">
        <v>80</v>
      </c>
      <c r="AW190" s="202" t="s">
        <v>29</v>
      </c>
      <c r="AX190" s="202" t="s">
        <v>71</v>
      </c>
      <c r="AY190" s="211" t="s">
        <v>148</v>
      </c>
    </row>
    <row r="191" spans="2:51" s="223" customFormat="1" ht="22.5" customHeight="1">
      <c r="B191" s="224"/>
      <c r="C191" s="225"/>
      <c r="D191" s="225"/>
      <c r="E191" s="226"/>
      <c r="F191" s="227" t="s">
        <v>290</v>
      </c>
      <c r="G191" s="227"/>
      <c r="H191" s="227"/>
      <c r="I191" s="227"/>
      <c r="J191" s="225"/>
      <c r="K191" s="228">
        <v>0.084</v>
      </c>
      <c r="L191" s="225"/>
      <c r="M191" s="225"/>
      <c r="N191" s="225"/>
      <c r="O191" s="225"/>
      <c r="P191" s="225"/>
      <c r="Q191" s="225"/>
      <c r="R191" s="229"/>
      <c r="T191" s="230"/>
      <c r="U191" s="225"/>
      <c r="V191" s="225"/>
      <c r="W191" s="225"/>
      <c r="X191" s="225"/>
      <c r="Y191" s="225"/>
      <c r="Z191" s="225"/>
      <c r="AA191" s="231"/>
      <c r="AT191" s="232" t="s">
        <v>155</v>
      </c>
      <c r="AU191" s="232" t="s">
        <v>80</v>
      </c>
      <c r="AV191" s="223" t="s">
        <v>86</v>
      </c>
      <c r="AW191" s="223" t="s">
        <v>29</v>
      </c>
      <c r="AX191" s="223" t="s">
        <v>77</v>
      </c>
      <c r="AY191" s="232" t="s">
        <v>148</v>
      </c>
    </row>
    <row r="192" spans="2:65" s="29" customFormat="1" ht="22.5" customHeight="1">
      <c r="B192" s="30"/>
      <c r="C192" s="192" t="s">
        <v>303</v>
      </c>
      <c r="D192" s="192" t="s">
        <v>149</v>
      </c>
      <c r="E192" s="193" t="s">
        <v>708</v>
      </c>
      <c r="F192" s="194" t="s">
        <v>709</v>
      </c>
      <c r="G192" s="194"/>
      <c r="H192" s="194"/>
      <c r="I192" s="194"/>
      <c r="J192" s="195" t="s">
        <v>173</v>
      </c>
      <c r="K192" s="196">
        <v>1.076</v>
      </c>
      <c r="L192" s="197">
        <v>1060</v>
      </c>
      <c r="M192" s="197"/>
      <c r="N192" s="197">
        <f>ROUND(L192*K192,2)</f>
        <v>1140.56</v>
      </c>
      <c r="O192" s="197"/>
      <c r="P192" s="197"/>
      <c r="Q192" s="197"/>
      <c r="R192" s="32"/>
      <c r="T192" s="198"/>
      <c r="U192" s="41" t="s">
        <v>36</v>
      </c>
      <c r="V192" s="199">
        <v>2.048</v>
      </c>
      <c r="W192" s="199">
        <f>V192*K192</f>
        <v>2.2036480000000003</v>
      </c>
      <c r="X192" s="199">
        <v>1.98</v>
      </c>
      <c r="Y192" s="199">
        <f>X192*K192</f>
        <v>2.13048</v>
      </c>
      <c r="Z192" s="199">
        <v>0</v>
      </c>
      <c r="AA192" s="200">
        <f>Z192*K192</f>
        <v>0</v>
      </c>
      <c r="AR192" s="11" t="s">
        <v>86</v>
      </c>
      <c r="AT192" s="11" t="s">
        <v>149</v>
      </c>
      <c r="AU192" s="11" t="s">
        <v>80</v>
      </c>
      <c r="AY192" s="11" t="s">
        <v>148</v>
      </c>
      <c r="BE192" s="201">
        <f>IF(U192="základní",N192,0)</f>
        <v>1140.56</v>
      </c>
      <c r="BF192" s="201">
        <f>IF(U192="snížená",N192,0)</f>
        <v>0</v>
      </c>
      <c r="BG192" s="201">
        <f>IF(U192="zákl. přenesená",N192,0)</f>
        <v>0</v>
      </c>
      <c r="BH192" s="201">
        <f>IF(U192="sníž. přenesená",N192,0)</f>
        <v>0</v>
      </c>
      <c r="BI192" s="201">
        <f>IF(U192="nulová",N192,0)</f>
        <v>0</v>
      </c>
      <c r="BJ192" s="11" t="s">
        <v>77</v>
      </c>
      <c r="BK192" s="201">
        <f>ROUND(L192*K192,2)</f>
        <v>1140.56</v>
      </c>
      <c r="BL192" s="11" t="s">
        <v>86</v>
      </c>
      <c r="BM192" s="11" t="s">
        <v>710</v>
      </c>
    </row>
    <row r="193" spans="2:51" s="202" customFormat="1" ht="22.5" customHeight="1">
      <c r="B193" s="203"/>
      <c r="C193" s="204"/>
      <c r="D193" s="204"/>
      <c r="E193" s="205"/>
      <c r="F193" s="206" t="s">
        <v>711</v>
      </c>
      <c r="G193" s="206"/>
      <c r="H193" s="206"/>
      <c r="I193" s="206"/>
      <c r="J193" s="204"/>
      <c r="K193" s="207">
        <v>1.076</v>
      </c>
      <c r="L193" s="204"/>
      <c r="M193" s="204"/>
      <c r="N193" s="204"/>
      <c r="O193" s="204"/>
      <c r="P193" s="204"/>
      <c r="Q193" s="204"/>
      <c r="R193" s="208"/>
      <c r="T193" s="209"/>
      <c r="U193" s="204"/>
      <c r="V193" s="204"/>
      <c r="W193" s="204"/>
      <c r="X193" s="204"/>
      <c r="Y193" s="204"/>
      <c r="Z193" s="204"/>
      <c r="AA193" s="210"/>
      <c r="AT193" s="211" t="s">
        <v>155</v>
      </c>
      <c r="AU193" s="211" t="s">
        <v>80</v>
      </c>
      <c r="AV193" s="202" t="s">
        <v>80</v>
      </c>
      <c r="AW193" s="202" t="s">
        <v>29</v>
      </c>
      <c r="AX193" s="202" t="s">
        <v>77</v>
      </c>
      <c r="AY193" s="211" t="s">
        <v>148</v>
      </c>
    </row>
    <row r="194" spans="2:65" s="29" customFormat="1" ht="31.5" customHeight="1">
      <c r="B194" s="30"/>
      <c r="C194" s="192" t="s">
        <v>308</v>
      </c>
      <c r="D194" s="192" t="s">
        <v>149</v>
      </c>
      <c r="E194" s="193" t="s">
        <v>712</v>
      </c>
      <c r="F194" s="194" t="s">
        <v>713</v>
      </c>
      <c r="G194" s="194"/>
      <c r="H194" s="194"/>
      <c r="I194" s="194"/>
      <c r="J194" s="195" t="s">
        <v>152</v>
      </c>
      <c r="K194" s="196">
        <v>6.819</v>
      </c>
      <c r="L194" s="197">
        <v>95</v>
      </c>
      <c r="M194" s="197"/>
      <c r="N194" s="197">
        <f>ROUND(L194*K194,2)</f>
        <v>647.81</v>
      </c>
      <c r="O194" s="197"/>
      <c r="P194" s="197"/>
      <c r="Q194" s="197"/>
      <c r="R194" s="32"/>
      <c r="T194" s="198"/>
      <c r="U194" s="41" t="s">
        <v>36</v>
      </c>
      <c r="V194" s="199">
        <v>0.19</v>
      </c>
      <c r="W194" s="199">
        <f>V194*K194</f>
        <v>1.29561</v>
      </c>
      <c r="X194" s="199">
        <v>0.1837</v>
      </c>
      <c r="Y194" s="199">
        <f>X194*K194</f>
        <v>1.2526503</v>
      </c>
      <c r="Z194" s="199">
        <v>0</v>
      </c>
      <c r="AA194" s="200">
        <f>Z194*K194</f>
        <v>0</v>
      </c>
      <c r="AR194" s="11" t="s">
        <v>86</v>
      </c>
      <c r="AT194" s="11" t="s">
        <v>149</v>
      </c>
      <c r="AU194" s="11" t="s">
        <v>80</v>
      </c>
      <c r="AY194" s="11" t="s">
        <v>148</v>
      </c>
      <c r="BE194" s="201">
        <f>IF(U194="základní",N194,0)</f>
        <v>647.81</v>
      </c>
      <c r="BF194" s="201">
        <f>IF(U194="snížená",N194,0)</f>
        <v>0</v>
      </c>
      <c r="BG194" s="201">
        <f>IF(U194="zákl. přenesená",N194,0)</f>
        <v>0</v>
      </c>
      <c r="BH194" s="201">
        <f>IF(U194="sníž. přenesená",N194,0)</f>
        <v>0</v>
      </c>
      <c r="BI194" s="201">
        <f>IF(U194="nulová",N194,0)</f>
        <v>0</v>
      </c>
      <c r="BJ194" s="11" t="s">
        <v>77</v>
      </c>
      <c r="BK194" s="201">
        <f>ROUND(L194*K194,2)</f>
        <v>647.81</v>
      </c>
      <c r="BL194" s="11" t="s">
        <v>86</v>
      </c>
      <c r="BM194" s="11" t="s">
        <v>714</v>
      </c>
    </row>
    <row r="195" spans="2:65" s="29" customFormat="1" ht="31.5" customHeight="1">
      <c r="B195" s="30"/>
      <c r="C195" s="192" t="s">
        <v>313</v>
      </c>
      <c r="D195" s="192" t="s">
        <v>149</v>
      </c>
      <c r="E195" s="193" t="s">
        <v>715</v>
      </c>
      <c r="F195" s="194" t="s">
        <v>716</v>
      </c>
      <c r="G195" s="194"/>
      <c r="H195" s="194"/>
      <c r="I195" s="194"/>
      <c r="J195" s="195" t="s">
        <v>152</v>
      </c>
      <c r="K195" s="196">
        <v>6.819</v>
      </c>
      <c r="L195" s="197">
        <v>559</v>
      </c>
      <c r="M195" s="197"/>
      <c r="N195" s="197">
        <f>ROUND(L195*K195,2)</f>
        <v>3811.82</v>
      </c>
      <c r="O195" s="197"/>
      <c r="P195" s="197"/>
      <c r="Q195" s="197"/>
      <c r="R195" s="32"/>
      <c r="T195" s="198"/>
      <c r="U195" s="41" t="s">
        <v>36</v>
      </c>
      <c r="V195" s="199">
        <v>0.508</v>
      </c>
      <c r="W195" s="199">
        <f>V195*K195</f>
        <v>3.464052</v>
      </c>
      <c r="X195" s="199">
        <v>0.29585</v>
      </c>
      <c r="Y195" s="199">
        <f>X195*K195</f>
        <v>2.01740115</v>
      </c>
      <c r="Z195" s="199">
        <v>0</v>
      </c>
      <c r="AA195" s="200">
        <f>Z195*K195</f>
        <v>0</v>
      </c>
      <c r="AR195" s="11" t="s">
        <v>86</v>
      </c>
      <c r="AT195" s="11" t="s">
        <v>149</v>
      </c>
      <c r="AU195" s="11" t="s">
        <v>80</v>
      </c>
      <c r="AY195" s="11" t="s">
        <v>148</v>
      </c>
      <c r="BE195" s="201">
        <f>IF(U195="základní",N195,0)</f>
        <v>3811.82</v>
      </c>
      <c r="BF195" s="201">
        <f>IF(U195="snížená",N195,0)</f>
        <v>0</v>
      </c>
      <c r="BG195" s="201">
        <f>IF(U195="zákl. přenesená",N195,0)</f>
        <v>0</v>
      </c>
      <c r="BH195" s="201">
        <f>IF(U195="sníž. přenesená",N195,0)</f>
        <v>0</v>
      </c>
      <c r="BI195" s="201">
        <f>IF(U195="nulová",N195,0)</f>
        <v>0</v>
      </c>
      <c r="BJ195" s="11" t="s">
        <v>77</v>
      </c>
      <c r="BK195" s="201">
        <f>ROUND(L195*K195,2)</f>
        <v>3811.82</v>
      </c>
      <c r="BL195" s="11" t="s">
        <v>86</v>
      </c>
      <c r="BM195" s="11" t="s">
        <v>717</v>
      </c>
    </row>
    <row r="196" spans="2:63" s="178" customFormat="1" ht="29.25" customHeight="1">
      <c r="B196" s="179"/>
      <c r="C196" s="180"/>
      <c r="D196" s="190" t="s">
        <v>122</v>
      </c>
      <c r="E196" s="190"/>
      <c r="F196" s="190"/>
      <c r="G196" s="190"/>
      <c r="H196" s="190"/>
      <c r="I196" s="190"/>
      <c r="J196" s="190"/>
      <c r="K196" s="190"/>
      <c r="L196" s="190"/>
      <c r="M196" s="190"/>
      <c r="N196" s="239">
        <f>BK196</f>
        <v>9105.560000000001</v>
      </c>
      <c r="O196" s="239"/>
      <c r="P196" s="239"/>
      <c r="Q196" s="239"/>
      <c r="R196" s="183"/>
      <c r="T196" s="184"/>
      <c r="U196" s="180"/>
      <c r="V196" s="180"/>
      <c r="W196" s="185">
        <f>SUM(W197:W200)</f>
        <v>4.4658</v>
      </c>
      <c r="X196" s="180"/>
      <c r="Y196" s="185">
        <f>SUM(Y197:Y200)</f>
        <v>0.000264</v>
      </c>
      <c r="Z196" s="180"/>
      <c r="AA196" s="186">
        <f>SUM(AA197:AA200)</f>
        <v>0</v>
      </c>
      <c r="AR196" s="187" t="s">
        <v>77</v>
      </c>
      <c r="AT196" s="188" t="s">
        <v>70</v>
      </c>
      <c r="AU196" s="188" t="s">
        <v>77</v>
      </c>
      <c r="AY196" s="187" t="s">
        <v>148</v>
      </c>
      <c r="BK196" s="189">
        <f>SUM(BK197:BK200)</f>
        <v>9105.560000000001</v>
      </c>
    </row>
    <row r="197" spans="2:65" s="29" customFormat="1" ht="31.5" customHeight="1">
      <c r="B197" s="30"/>
      <c r="C197" s="192" t="s">
        <v>318</v>
      </c>
      <c r="D197" s="192" t="s">
        <v>149</v>
      </c>
      <c r="E197" s="193" t="s">
        <v>718</v>
      </c>
      <c r="F197" s="194" t="s">
        <v>719</v>
      </c>
      <c r="G197" s="194"/>
      <c r="H197" s="194"/>
      <c r="I197" s="194"/>
      <c r="J197" s="195" t="s">
        <v>720</v>
      </c>
      <c r="K197" s="196">
        <v>1</v>
      </c>
      <c r="L197" s="197">
        <v>2500</v>
      </c>
      <c r="M197" s="197"/>
      <c r="N197" s="197">
        <f>ROUND(L197*K197,2)</f>
        <v>2500</v>
      </c>
      <c r="O197" s="197"/>
      <c r="P197" s="197"/>
      <c r="Q197" s="197"/>
      <c r="R197" s="32"/>
      <c r="T197" s="198"/>
      <c r="U197" s="41" t="s">
        <v>36</v>
      </c>
      <c r="V197" s="199">
        <v>0</v>
      </c>
      <c r="W197" s="199">
        <f>V197*K197</f>
        <v>0</v>
      </c>
      <c r="X197" s="199">
        <v>0</v>
      </c>
      <c r="Y197" s="199">
        <f>X197*K197</f>
        <v>0</v>
      </c>
      <c r="Z197" s="199">
        <v>0</v>
      </c>
      <c r="AA197" s="200">
        <f>Z197*K197</f>
        <v>0</v>
      </c>
      <c r="AR197" s="11" t="s">
        <v>86</v>
      </c>
      <c r="AT197" s="11" t="s">
        <v>149</v>
      </c>
      <c r="AU197" s="11" t="s">
        <v>80</v>
      </c>
      <c r="AY197" s="11" t="s">
        <v>148</v>
      </c>
      <c r="BE197" s="201">
        <f>IF(U197="základní",N197,0)</f>
        <v>2500</v>
      </c>
      <c r="BF197" s="201">
        <f>IF(U197="snížená",N197,0)</f>
        <v>0</v>
      </c>
      <c r="BG197" s="201">
        <f>IF(U197="zákl. přenesená",N197,0)</f>
        <v>0</v>
      </c>
      <c r="BH197" s="201">
        <f>IF(U197="sníž. přenesená",N197,0)</f>
        <v>0</v>
      </c>
      <c r="BI197" s="201">
        <f>IF(U197="nulová",N197,0)</f>
        <v>0</v>
      </c>
      <c r="BJ197" s="11" t="s">
        <v>77</v>
      </c>
      <c r="BK197" s="201">
        <f>ROUND(L197*K197,2)</f>
        <v>2500</v>
      </c>
      <c r="BL197" s="11" t="s">
        <v>86</v>
      </c>
      <c r="BM197" s="11" t="s">
        <v>721</v>
      </c>
    </row>
    <row r="198" spans="2:65" s="29" customFormat="1" ht="31.5" customHeight="1">
      <c r="B198" s="30"/>
      <c r="C198" s="192" t="s">
        <v>323</v>
      </c>
      <c r="D198" s="192" t="s">
        <v>149</v>
      </c>
      <c r="E198" s="193" t="s">
        <v>722</v>
      </c>
      <c r="F198" s="194" t="s">
        <v>723</v>
      </c>
      <c r="G198" s="194"/>
      <c r="H198" s="194"/>
      <c r="I198" s="194"/>
      <c r="J198" s="195" t="s">
        <v>152</v>
      </c>
      <c r="K198" s="196">
        <v>6</v>
      </c>
      <c r="L198" s="197">
        <v>181</v>
      </c>
      <c r="M198" s="197"/>
      <c r="N198" s="197">
        <f>ROUND(L198*K198,2)</f>
        <v>1086</v>
      </c>
      <c r="O198" s="197"/>
      <c r="P198" s="197"/>
      <c r="Q198" s="197"/>
      <c r="R198" s="32"/>
      <c r="T198" s="198"/>
      <c r="U198" s="41" t="s">
        <v>36</v>
      </c>
      <c r="V198" s="199">
        <v>0.105</v>
      </c>
      <c r="W198" s="199">
        <f>V198*K198</f>
        <v>0.63</v>
      </c>
      <c r="X198" s="199">
        <v>0</v>
      </c>
      <c r="Y198" s="199">
        <f>X198*K198</f>
        <v>0</v>
      </c>
      <c r="Z198" s="199">
        <v>0</v>
      </c>
      <c r="AA198" s="200">
        <f>Z198*K198</f>
        <v>0</v>
      </c>
      <c r="AR198" s="11" t="s">
        <v>86</v>
      </c>
      <c r="AT198" s="11" t="s">
        <v>149</v>
      </c>
      <c r="AU198" s="11" t="s">
        <v>80</v>
      </c>
      <c r="AY198" s="11" t="s">
        <v>148</v>
      </c>
      <c r="BE198" s="201">
        <f>IF(U198="základní",N198,0)</f>
        <v>1086</v>
      </c>
      <c r="BF198" s="201">
        <f>IF(U198="snížená",N198,0)</f>
        <v>0</v>
      </c>
      <c r="BG198" s="201">
        <f>IF(U198="zákl. přenesená",N198,0)</f>
        <v>0</v>
      </c>
      <c r="BH198" s="201">
        <f>IF(U198="sníž. přenesená",N198,0)</f>
        <v>0</v>
      </c>
      <c r="BI198" s="201">
        <f>IF(U198="nulová",N198,0)</f>
        <v>0</v>
      </c>
      <c r="BJ198" s="11" t="s">
        <v>77</v>
      </c>
      <c r="BK198" s="201">
        <f>ROUND(L198*K198,2)</f>
        <v>1086</v>
      </c>
      <c r="BL198" s="11" t="s">
        <v>86</v>
      </c>
      <c r="BM198" s="11" t="s">
        <v>724</v>
      </c>
    </row>
    <row r="199" spans="2:65" s="29" customFormat="1" ht="31.5" customHeight="1">
      <c r="B199" s="30"/>
      <c r="C199" s="192" t="s">
        <v>327</v>
      </c>
      <c r="D199" s="192" t="s">
        <v>149</v>
      </c>
      <c r="E199" s="193" t="s">
        <v>725</v>
      </c>
      <c r="F199" s="194" t="s">
        <v>726</v>
      </c>
      <c r="G199" s="194"/>
      <c r="H199" s="194"/>
      <c r="I199" s="194"/>
      <c r="J199" s="195" t="s">
        <v>152</v>
      </c>
      <c r="K199" s="196">
        <v>20</v>
      </c>
      <c r="L199" s="197">
        <v>254</v>
      </c>
      <c r="M199" s="197"/>
      <c r="N199" s="197">
        <f>ROUND(L199*K199,2)</f>
        <v>5080</v>
      </c>
      <c r="O199" s="197"/>
      <c r="P199" s="197"/>
      <c r="Q199" s="197"/>
      <c r="R199" s="32"/>
      <c r="T199" s="198"/>
      <c r="U199" s="41" t="s">
        <v>36</v>
      </c>
      <c r="V199" s="199">
        <v>0.105</v>
      </c>
      <c r="W199" s="199">
        <f>V199*K199</f>
        <v>2.1</v>
      </c>
      <c r="X199" s="199">
        <v>0</v>
      </c>
      <c r="Y199" s="199">
        <f>X199*K199</f>
        <v>0</v>
      </c>
      <c r="Z199" s="199">
        <v>0</v>
      </c>
      <c r="AA199" s="200">
        <f>Z199*K199</f>
        <v>0</v>
      </c>
      <c r="AR199" s="11" t="s">
        <v>86</v>
      </c>
      <c r="AT199" s="11" t="s">
        <v>149</v>
      </c>
      <c r="AU199" s="11" t="s">
        <v>80</v>
      </c>
      <c r="AY199" s="11" t="s">
        <v>148</v>
      </c>
      <c r="BE199" s="201">
        <f>IF(U199="základní",N199,0)</f>
        <v>5080</v>
      </c>
      <c r="BF199" s="201">
        <f>IF(U199="snížená",N199,0)</f>
        <v>0</v>
      </c>
      <c r="BG199" s="201">
        <f>IF(U199="zákl. přenesená",N199,0)</f>
        <v>0</v>
      </c>
      <c r="BH199" s="201">
        <f>IF(U199="sníž. přenesená",N199,0)</f>
        <v>0</v>
      </c>
      <c r="BI199" s="201">
        <f>IF(U199="nulová",N199,0)</f>
        <v>0</v>
      </c>
      <c r="BJ199" s="11" t="s">
        <v>77</v>
      </c>
      <c r="BK199" s="201">
        <f>ROUND(L199*K199,2)</f>
        <v>5080</v>
      </c>
      <c r="BL199" s="11" t="s">
        <v>86</v>
      </c>
      <c r="BM199" s="11" t="s">
        <v>727</v>
      </c>
    </row>
    <row r="200" spans="2:65" s="29" customFormat="1" ht="31.5" customHeight="1">
      <c r="B200" s="30"/>
      <c r="C200" s="192" t="s">
        <v>332</v>
      </c>
      <c r="D200" s="192" t="s">
        <v>149</v>
      </c>
      <c r="E200" s="193" t="s">
        <v>728</v>
      </c>
      <c r="F200" s="194" t="s">
        <v>729</v>
      </c>
      <c r="G200" s="194"/>
      <c r="H200" s="194"/>
      <c r="I200" s="194"/>
      <c r="J200" s="195" t="s">
        <v>152</v>
      </c>
      <c r="K200" s="196">
        <v>6.6</v>
      </c>
      <c r="L200" s="197">
        <v>66.6</v>
      </c>
      <c r="M200" s="197"/>
      <c r="N200" s="197">
        <f>ROUND(L200*K200,2)</f>
        <v>439.56</v>
      </c>
      <c r="O200" s="197"/>
      <c r="P200" s="197"/>
      <c r="Q200" s="197"/>
      <c r="R200" s="32"/>
      <c r="T200" s="198"/>
      <c r="U200" s="41" t="s">
        <v>36</v>
      </c>
      <c r="V200" s="199">
        <v>0.263</v>
      </c>
      <c r="W200" s="199">
        <f>V200*K200</f>
        <v>1.7358</v>
      </c>
      <c r="X200" s="199">
        <v>4E-05</v>
      </c>
      <c r="Y200" s="199">
        <f>X200*K200</f>
        <v>0.000264</v>
      </c>
      <c r="Z200" s="199">
        <v>0</v>
      </c>
      <c r="AA200" s="200">
        <f>Z200*K200</f>
        <v>0</v>
      </c>
      <c r="AR200" s="11" t="s">
        <v>86</v>
      </c>
      <c r="AT200" s="11" t="s">
        <v>149</v>
      </c>
      <c r="AU200" s="11" t="s">
        <v>80</v>
      </c>
      <c r="AY200" s="11" t="s">
        <v>148</v>
      </c>
      <c r="BE200" s="201">
        <f>IF(U200="základní",N200,0)</f>
        <v>439.56</v>
      </c>
      <c r="BF200" s="201">
        <f>IF(U200="snížená",N200,0)</f>
        <v>0</v>
      </c>
      <c r="BG200" s="201">
        <f>IF(U200="zákl. přenesená",N200,0)</f>
        <v>0</v>
      </c>
      <c r="BH200" s="201">
        <f>IF(U200="sníž. přenesená",N200,0)</f>
        <v>0</v>
      </c>
      <c r="BI200" s="201">
        <f>IF(U200="nulová",N200,0)</f>
        <v>0</v>
      </c>
      <c r="BJ200" s="11" t="s">
        <v>77</v>
      </c>
      <c r="BK200" s="201">
        <f>ROUND(L200*K200,2)</f>
        <v>439.56</v>
      </c>
      <c r="BL200" s="11" t="s">
        <v>86</v>
      </c>
      <c r="BM200" s="11" t="s">
        <v>730</v>
      </c>
    </row>
    <row r="201" spans="2:63" s="178" customFormat="1" ht="29.25" customHeight="1">
      <c r="B201" s="179"/>
      <c r="C201" s="180"/>
      <c r="D201" s="190" t="s">
        <v>124</v>
      </c>
      <c r="E201" s="190"/>
      <c r="F201" s="190"/>
      <c r="G201" s="190"/>
      <c r="H201" s="190"/>
      <c r="I201" s="190"/>
      <c r="J201" s="190"/>
      <c r="K201" s="190"/>
      <c r="L201" s="190"/>
      <c r="M201" s="190"/>
      <c r="N201" s="239">
        <f>BK201</f>
        <v>6573.38</v>
      </c>
      <c r="O201" s="239"/>
      <c r="P201" s="239"/>
      <c r="Q201" s="239"/>
      <c r="R201" s="183"/>
      <c r="T201" s="184"/>
      <c r="U201" s="180"/>
      <c r="V201" s="180"/>
      <c r="W201" s="185">
        <f>W202</f>
        <v>24.829448999999997</v>
      </c>
      <c r="X201" s="180"/>
      <c r="Y201" s="185">
        <f>Y202</f>
        <v>0</v>
      </c>
      <c r="Z201" s="180"/>
      <c r="AA201" s="186">
        <f>AA202</f>
        <v>0</v>
      </c>
      <c r="AR201" s="187" t="s">
        <v>77</v>
      </c>
      <c r="AT201" s="188" t="s">
        <v>70</v>
      </c>
      <c r="AU201" s="188" t="s">
        <v>77</v>
      </c>
      <c r="AY201" s="187" t="s">
        <v>148</v>
      </c>
      <c r="BK201" s="189">
        <f>BK202</f>
        <v>6573.38</v>
      </c>
    </row>
    <row r="202" spans="2:65" s="29" customFormat="1" ht="22.5" customHeight="1">
      <c r="B202" s="30"/>
      <c r="C202" s="192" t="s">
        <v>337</v>
      </c>
      <c r="D202" s="192" t="s">
        <v>149</v>
      </c>
      <c r="E202" s="193" t="s">
        <v>731</v>
      </c>
      <c r="F202" s="194" t="s">
        <v>732</v>
      </c>
      <c r="G202" s="194"/>
      <c r="H202" s="194"/>
      <c r="I202" s="194"/>
      <c r="J202" s="195" t="s">
        <v>300</v>
      </c>
      <c r="K202" s="196">
        <v>29.879</v>
      </c>
      <c r="L202" s="197">
        <v>220</v>
      </c>
      <c r="M202" s="197"/>
      <c r="N202" s="197">
        <f>ROUND(L202*K202,2)</f>
        <v>6573.38</v>
      </c>
      <c r="O202" s="197"/>
      <c r="P202" s="197"/>
      <c r="Q202" s="197"/>
      <c r="R202" s="32"/>
      <c r="T202" s="198"/>
      <c r="U202" s="41" t="s">
        <v>36</v>
      </c>
      <c r="V202" s="199">
        <v>0.8309999999999998</v>
      </c>
      <c r="W202" s="199">
        <f>V202*K202</f>
        <v>24.829448999999997</v>
      </c>
      <c r="X202" s="199">
        <v>0</v>
      </c>
      <c r="Y202" s="199">
        <f>X202*K202</f>
        <v>0</v>
      </c>
      <c r="Z202" s="199">
        <v>0</v>
      </c>
      <c r="AA202" s="200">
        <f>Z202*K202</f>
        <v>0</v>
      </c>
      <c r="AR202" s="11" t="s">
        <v>86</v>
      </c>
      <c r="AT202" s="11" t="s">
        <v>149</v>
      </c>
      <c r="AU202" s="11" t="s">
        <v>80</v>
      </c>
      <c r="AY202" s="11" t="s">
        <v>148</v>
      </c>
      <c r="BE202" s="201">
        <f>IF(U202="základní",N202,0)</f>
        <v>6573.38</v>
      </c>
      <c r="BF202" s="201">
        <f>IF(U202="snížená",N202,0)</f>
        <v>0</v>
      </c>
      <c r="BG202" s="201">
        <f>IF(U202="zákl. přenesená",N202,0)</f>
        <v>0</v>
      </c>
      <c r="BH202" s="201">
        <f>IF(U202="sníž. přenesená",N202,0)</f>
        <v>0</v>
      </c>
      <c r="BI202" s="201">
        <f>IF(U202="nulová",N202,0)</f>
        <v>0</v>
      </c>
      <c r="BJ202" s="11" t="s">
        <v>77</v>
      </c>
      <c r="BK202" s="201">
        <f>ROUND(L202*K202,2)</f>
        <v>6573.38</v>
      </c>
      <c r="BL202" s="11" t="s">
        <v>86</v>
      </c>
      <c r="BM202" s="11" t="s">
        <v>733</v>
      </c>
    </row>
    <row r="203" spans="2:63" s="178" customFormat="1" ht="37.5" customHeight="1">
      <c r="B203" s="179"/>
      <c r="C203" s="180"/>
      <c r="D203" s="181" t="s">
        <v>591</v>
      </c>
      <c r="E203" s="181"/>
      <c r="F203" s="181"/>
      <c r="G203" s="181"/>
      <c r="H203" s="181"/>
      <c r="I203" s="181"/>
      <c r="J203" s="181"/>
      <c r="K203" s="181"/>
      <c r="L203" s="181"/>
      <c r="M203" s="181"/>
      <c r="N203" s="240">
        <f>BK203</f>
        <v>180028.75</v>
      </c>
      <c r="O203" s="240"/>
      <c r="P203" s="240"/>
      <c r="Q203" s="240"/>
      <c r="R203" s="183"/>
      <c r="T203" s="184"/>
      <c r="U203" s="180"/>
      <c r="V203" s="180"/>
      <c r="W203" s="185">
        <f>W204+W213+W221+W229+W238+W244+W246+W251+W257+W261+W268</f>
        <v>129.090826</v>
      </c>
      <c r="X203" s="180"/>
      <c r="Y203" s="185">
        <f>Y204+Y213+Y221+Y229+Y238+Y244+Y246+Y251+Y257+Y261+Y268</f>
        <v>3.2313443600000005</v>
      </c>
      <c r="Z203" s="180"/>
      <c r="AA203" s="186">
        <f>AA204+AA213+AA221+AA229+AA238+AA244+AA246+AA251+AA257+AA261+AA268</f>
        <v>0</v>
      </c>
      <c r="AR203" s="187" t="s">
        <v>80</v>
      </c>
      <c r="AT203" s="188" t="s">
        <v>70</v>
      </c>
      <c r="AU203" s="188" t="s">
        <v>71</v>
      </c>
      <c r="AY203" s="187" t="s">
        <v>148</v>
      </c>
      <c r="BK203" s="189">
        <f>BK204+BK213+BK221+BK229+BK238+BK244+BK246+BK251+BK257+BK261+BK268</f>
        <v>180028.75</v>
      </c>
    </row>
    <row r="204" spans="2:63" s="178" customFormat="1" ht="19.5" customHeight="1">
      <c r="B204" s="179"/>
      <c r="C204" s="180"/>
      <c r="D204" s="190" t="s">
        <v>592</v>
      </c>
      <c r="E204" s="190"/>
      <c r="F204" s="190"/>
      <c r="G204" s="190"/>
      <c r="H204" s="190"/>
      <c r="I204" s="190"/>
      <c r="J204" s="190"/>
      <c r="K204" s="190"/>
      <c r="L204" s="190"/>
      <c r="M204" s="190"/>
      <c r="N204" s="191">
        <f>BK204</f>
        <v>5105.3099999999995</v>
      </c>
      <c r="O204" s="191"/>
      <c r="P204" s="191"/>
      <c r="Q204" s="191"/>
      <c r="R204" s="183"/>
      <c r="T204" s="184"/>
      <c r="U204" s="180"/>
      <c r="V204" s="180"/>
      <c r="W204" s="185">
        <f>SUM(W205:W212)</f>
        <v>5.113368</v>
      </c>
      <c r="X204" s="180"/>
      <c r="Y204" s="185">
        <f>SUM(Y205:Y212)</f>
        <v>0.10730068000000001</v>
      </c>
      <c r="Z204" s="180"/>
      <c r="AA204" s="186">
        <f>SUM(AA205:AA212)</f>
        <v>0</v>
      </c>
      <c r="AR204" s="187" t="s">
        <v>80</v>
      </c>
      <c r="AT204" s="188" t="s">
        <v>70</v>
      </c>
      <c r="AU204" s="188" t="s">
        <v>77</v>
      </c>
      <c r="AY204" s="187" t="s">
        <v>148</v>
      </c>
      <c r="BK204" s="189">
        <f>SUM(BK205:BK212)</f>
        <v>5105.3099999999995</v>
      </c>
    </row>
    <row r="205" spans="2:65" s="29" customFormat="1" ht="22.5" customHeight="1">
      <c r="B205" s="30"/>
      <c r="C205" s="233" t="s">
        <v>342</v>
      </c>
      <c r="D205" s="233" t="s">
        <v>297</v>
      </c>
      <c r="E205" s="234" t="s">
        <v>734</v>
      </c>
      <c r="F205" s="235" t="s">
        <v>735</v>
      </c>
      <c r="G205" s="235"/>
      <c r="H205" s="235"/>
      <c r="I205" s="235"/>
      <c r="J205" s="236" t="s">
        <v>300</v>
      </c>
      <c r="K205" s="237">
        <v>0.007</v>
      </c>
      <c r="L205" s="238">
        <v>48700</v>
      </c>
      <c r="M205" s="238"/>
      <c r="N205" s="238">
        <f>ROUND(L205*K205,2)</f>
        <v>340.9</v>
      </c>
      <c r="O205" s="238"/>
      <c r="P205" s="238"/>
      <c r="Q205" s="238"/>
      <c r="R205" s="32"/>
      <c r="T205" s="198"/>
      <c r="U205" s="41" t="s">
        <v>36</v>
      </c>
      <c r="V205" s="199">
        <v>0</v>
      </c>
      <c r="W205" s="199">
        <f>V205*K205</f>
        <v>0</v>
      </c>
      <c r="X205" s="199">
        <v>1</v>
      </c>
      <c r="Y205" s="199">
        <f>X205*K205</f>
        <v>0.007</v>
      </c>
      <c r="Z205" s="199">
        <v>0</v>
      </c>
      <c r="AA205" s="200">
        <f>Z205*K205</f>
        <v>0</v>
      </c>
      <c r="AR205" s="11" t="s">
        <v>557</v>
      </c>
      <c r="AT205" s="11" t="s">
        <v>297</v>
      </c>
      <c r="AU205" s="11" t="s">
        <v>80</v>
      </c>
      <c r="AY205" s="11" t="s">
        <v>148</v>
      </c>
      <c r="BE205" s="201">
        <f>IF(U205="základní",N205,0)</f>
        <v>340.9</v>
      </c>
      <c r="BF205" s="201">
        <f>IF(U205="snížená",N205,0)</f>
        <v>0</v>
      </c>
      <c r="BG205" s="201">
        <f>IF(U205="zákl. přenesená",N205,0)</f>
        <v>0</v>
      </c>
      <c r="BH205" s="201">
        <f>IF(U205="sníž. přenesená",N205,0)</f>
        <v>0</v>
      </c>
      <c r="BI205" s="201">
        <f>IF(U205="nulová",N205,0)</f>
        <v>0</v>
      </c>
      <c r="BJ205" s="11" t="s">
        <v>77</v>
      </c>
      <c r="BK205" s="201">
        <f>ROUND(L205*K205,2)</f>
        <v>340.9</v>
      </c>
      <c r="BL205" s="11" t="s">
        <v>557</v>
      </c>
      <c r="BM205" s="11" t="s">
        <v>736</v>
      </c>
    </row>
    <row r="206" spans="2:51" s="202" customFormat="1" ht="22.5" customHeight="1">
      <c r="B206" s="203"/>
      <c r="C206" s="204"/>
      <c r="D206" s="204"/>
      <c r="E206" s="205"/>
      <c r="F206" s="206" t="s">
        <v>737</v>
      </c>
      <c r="G206" s="206"/>
      <c r="H206" s="206"/>
      <c r="I206" s="206"/>
      <c r="J206" s="204"/>
      <c r="K206" s="207">
        <v>0.007</v>
      </c>
      <c r="L206" s="204"/>
      <c r="M206" s="204"/>
      <c r="N206" s="204"/>
      <c r="O206" s="204"/>
      <c r="P206" s="204"/>
      <c r="Q206" s="204"/>
      <c r="R206" s="208"/>
      <c r="T206" s="209"/>
      <c r="U206" s="204"/>
      <c r="V206" s="204"/>
      <c r="W206" s="204"/>
      <c r="X206" s="204"/>
      <c r="Y206" s="204"/>
      <c r="Z206" s="204"/>
      <c r="AA206" s="210"/>
      <c r="AT206" s="211" t="s">
        <v>155</v>
      </c>
      <c r="AU206" s="211" t="s">
        <v>80</v>
      </c>
      <c r="AV206" s="202" t="s">
        <v>80</v>
      </c>
      <c r="AW206" s="202" t="s">
        <v>29</v>
      </c>
      <c r="AX206" s="202" t="s">
        <v>77</v>
      </c>
      <c r="AY206" s="211" t="s">
        <v>148</v>
      </c>
    </row>
    <row r="207" spans="2:65" s="29" customFormat="1" ht="57" customHeight="1">
      <c r="B207" s="30"/>
      <c r="C207" s="233" t="s">
        <v>346</v>
      </c>
      <c r="D207" s="233" t="s">
        <v>297</v>
      </c>
      <c r="E207" s="234" t="s">
        <v>738</v>
      </c>
      <c r="F207" s="235" t="s">
        <v>739</v>
      </c>
      <c r="G207" s="235"/>
      <c r="H207" s="235"/>
      <c r="I207" s="235"/>
      <c r="J207" s="236" t="s">
        <v>152</v>
      </c>
      <c r="K207" s="237">
        <v>10.926</v>
      </c>
      <c r="L207" s="238">
        <v>115</v>
      </c>
      <c r="M207" s="238"/>
      <c r="N207" s="238">
        <f>ROUND(L207*K207,2)</f>
        <v>1256.49</v>
      </c>
      <c r="O207" s="238"/>
      <c r="P207" s="238"/>
      <c r="Q207" s="238"/>
      <c r="R207" s="32"/>
      <c r="T207" s="198"/>
      <c r="U207" s="41" t="s">
        <v>36</v>
      </c>
      <c r="V207" s="199">
        <v>0</v>
      </c>
      <c r="W207" s="199">
        <f>V207*K207</f>
        <v>0</v>
      </c>
      <c r="X207" s="199">
        <v>0.0038799999999999998</v>
      </c>
      <c r="Y207" s="199">
        <f>X207*K207</f>
        <v>0.04239288</v>
      </c>
      <c r="Z207" s="199">
        <v>0</v>
      </c>
      <c r="AA207" s="200">
        <f>Z207*K207</f>
        <v>0</v>
      </c>
      <c r="AR207" s="11" t="s">
        <v>182</v>
      </c>
      <c r="AT207" s="11" t="s">
        <v>297</v>
      </c>
      <c r="AU207" s="11" t="s">
        <v>80</v>
      </c>
      <c r="AY207" s="11" t="s">
        <v>148</v>
      </c>
      <c r="BE207" s="201">
        <f>IF(U207="základní",N207,0)</f>
        <v>1256.49</v>
      </c>
      <c r="BF207" s="201">
        <f>IF(U207="snížená",N207,0)</f>
        <v>0</v>
      </c>
      <c r="BG207" s="201">
        <f>IF(U207="zákl. přenesená",N207,0)</f>
        <v>0</v>
      </c>
      <c r="BH207" s="201">
        <f>IF(U207="sníž. přenesená",N207,0)</f>
        <v>0</v>
      </c>
      <c r="BI207" s="201">
        <f>IF(U207="nulová",N207,0)</f>
        <v>0</v>
      </c>
      <c r="BJ207" s="11" t="s">
        <v>77</v>
      </c>
      <c r="BK207" s="201">
        <f>ROUND(L207*K207,2)</f>
        <v>1256.49</v>
      </c>
      <c r="BL207" s="11" t="s">
        <v>86</v>
      </c>
      <c r="BM207" s="11" t="s">
        <v>740</v>
      </c>
    </row>
    <row r="208" spans="2:65" s="29" customFormat="1" ht="44.25" customHeight="1">
      <c r="B208" s="30"/>
      <c r="C208" s="233" t="s">
        <v>350</v>
      </c>
      <c r="D208" s="233" t="s">
        <v>297</v>
      </c>
      <c r="E208" s="234" t="s">
        <v>741</v>
      </c>
      <c r="F208" s="235" t="s">
        <v>742</v>
      </c>
      <c r="G208" s="235"/>
      <c r="H208" s="235"/>
      <c r="I208" s="235"/>
      <c r="J208" s="236" t="s">
        <v>152</v>
      </c>
      <c r="K208" s="237">
        <v>10.926</v>
      </c>
      <c r="L208" s="238">
        <v>146</v>
      </c>
      <c r="M208" s="238"/>
      <c r="N208" s="238">
        <f>ROUND(L208*K208,2)</f>
        <v>1595.2</v>
      </c>
      <c r="O208" s="238"/>
      <c r="P208" s="238"/>
      <c r="Q208" s="238"/>
      <c r="R208" s="32"/>
      <c r="T208" s="198"/>
      <c r="U208" s="41" t="s">
        <v>36</v>
      </c>
      <c r="V208" s="199">
        <v>0</v>
      </c>
      <c r="W208" s="199">
        <f>V208*K208</f>
        <v>0</v>
      </c>
      <c r="X208" s="199">
        <v>0.0045</v>
      </c>
      <c r="Y208" s="199">
        <f>X208*K208</f>
        <v>0.049166999999999995</v>
      </c>
      <c r="Z208" s="199">
        <v>0</v>
      </c>
      <c r="AA208" s="200">
        <f>Z208*K208</f>
        <v>0</v>
      </c>
      <c r="AR208" s="11" t="s">
        <v>182</v>
      </c>
      <c r="AT208" s="11" t="s">
        <v>297</v>
      </c>
      <c r="AU208" s="11" t="s">
        <v>80</v>
      </c>
      <c r="AY208" s="11" t="s">
        <v>148</v>
      </c>
      <c r="BE208" s="201">
        <f>IF(U208="základní",N208,0)</f>
        <v>1595.2</v>
      </c>
      <c r="BF208" s="201">
        <f>IF(U208="snížená",N208,0)</f>
        <v>0</v>
      </c>
      <c r="BG208" s="201">
        <f>IF(U208="zákl. přenesená",N208,0)</f>
        <v>0</v>
      </c>
      <c r="BH208" s="201">
        <f>IF(U208="sníž. přenesená",N208,0)</f>
        <v>0</v>
      </c>
      <c r="BI208" s="201">
        <f>IF(U208="nulová",N208,0)</f>
        <v>0</v>
      </c>
      <c r="BJ208" s="11" t="s">
        <v>77</v>
      </c>
      <c r="BK208" s="201">
        <f>ROUND(L208*K208,2)</f>
        <v>1595.2</v>
      </c>
      <c r="BL208" s="11" t="s">
        <v>86</v>
      </c>
      <c r="BM208" s="11" t="s">
        <v>743</v>
      </c>
    </row>
    <row r="209" spans="2:65" s="29" customFormat="1" ht="31.5" customHeight="1">
      <c r="B209" s="30"/>
      <c r="C209" s="192" t="s">
        <v>354</v>
      </c>
      <c r="D209" s="192" t="s">
        <v>149</v>
      </c>
      <c r="E209" s="193" t="s">
        <v>744</v>
      </c>
      <c r="F209" s="194" t="s">
        <v>745</v>
      </c>
      <c r="G209" s="194"/>
      <c r="H209" s="194"/>
      <c r="I209" s="194"/>
      <c r="J209" s="195" t="s">
        <v>152</v>
      </c>
      <c r="K209" s="196">
        <v>10.926</v>
      </c>
      <c r="L209" s="197">
        <v>7.88</v>
      </c>
      <c r="M209" s="197"/>
      <c r="N209" s="197">
        <f>ROUND(L209*K209,2)</f>
        <v>86.1</v>
      </c>
      <c r="O209" s="197"/>
      <c r="P209" s="197"/>
      <c r="Q209" s="197"/>
      <c r="R209" s="32"/>
      <c r="T209" s="198"/>
      <c r="U209" s="41" t="s">
        <v>36</v>
      </c>
      <c r="V209" s="199">
        <v>0.024</v>
      </c>
      <c r="W209" s="199">
        <f>V209*K209</f>
        <v>0.262224</v>
      </c>
      <c r="X209" s="199">
        <v>0</v>
      </c>
      <c r="Y209" s="199">
        <f>X209*K209</f>
        <v>0</v>
      </c>
      <c r="Z209" s="199">
        <v>0</v>
      </c>
      <c r="AA209" s="200">
        <f>Z209*K209</f>
        <v>0</v>
      </c>
      <c r="AR209" s="11" t="s">
        <v>223</v>
      </c>
      <c r="AT209" s="11" t="s">
        <v>149</v>
      </c>
      <c r="AU209" s="11" t="s">
        <v>80</v>
      </c>
      <c r="AY209" s="11" t="s">
        <v>148</v>
      </c>
      <c r="BE209" s="201">
        <f>IF(U209="základní",N209,0)</f>
        <v>86.1</v>
      </c>
      <c r="BF209" s="201">
        <f>IF(U209="snížená",N209,0)</f>
        <v>0</v>
      </c>
      <c r="BG209" s="201">
        <f>IF(U209="zákl. přenesená",N209,0)</f>
        <v>0</v>
      </c>
      <c r="BH209" s="201">
        <f>IF(U209="sníž. přenesená",N209,0)</f>
        <v>0</v>
      </c>
      <c r="BI209" s="201">
        <f>IF(U209="nulová",N209,0)</f>
        <v>0</v>
      </c>
      <c r="BJ209" s="11" t="s">
        <v>77</v>
      </c>
      <c r="BK209" s="201">
        <f>ROUND(L209*K209,2)</f>
        <v>86.1</v>
      </c>
      <c r="BL209" s="11" t="s">
        <v>223</v>
      </c>
      <c r="BM209" s="11" t="s">
        <v>746</v>
      </c>
    </row>
    <row r="210" spans="2:65" s="29" customFormat="1" ht="31.5" customHeight="1">
      <c r="B210" s="30"/>
      <c r="C210" s="192" t="s">
        <v>358</v>
      </c>
      <c r="D210" s="192" t="s">
        <v>149</v>
      </c>
      <c r="E210" s="193" t="s">
        <v>747</v>
      </c>
      <c r="F210" s="194" t="s">
        <v>748</v>
      </c>
      <c r="G210" s="194"/>
      <c r="H210" s="194"/>
      <c r="I210" s="194"/>
      <c r="J210" s="195" t="s">
        <v>152</v>
      </c>
      <c r="K210" s="196">
        <v>21.852</v>
      </c>
      <c r="L210" s="197">
        <v>81</v>
      </c>
      <c r="M210" s="197"/>
      <c r="N210" s="197">
        <f>ROUND(L210*K210,2)</f>
        <v>1770.01</v>
      </c>
      <c r="O210" s="197"/>
      <c r="P210" s="197"/>
      <c r="Q210" s="197"/>
      <c r="R210" s="32"/>
      <c r="T210" s="198"/>
      <c r="U210" s="41" t="s">
        <v>36</v>
      </c>
      <c r="V210" s="199">
        <v>0.222</v>
      </c>
      <c r="W210" s="199">
        <f>V210*K210</f>
        <v>4.851144000000001</v>
      </c>
      <c r="X210" s="199">
        <v>0.00039999999999999996</v>
      </c>
      <c r="Y210" s="199">
        <f>X210*K210</f>
        <v>0.0087408</v>
      </c>
      <c r="Z210" s="199">
        <v>0</v>
      </c>
      <c r="AA210" s="200">
        <f>Z210*K210</f>
        <v>0</v>
      </c>
      <c r="AR210" s="11" t="s">
        <v>223</v>
      </c>
      <c r="AT210" s="11" t="s">
        <v>149</v>
      </c>
      <c r="AU210" s="11" t="s">
        <v>80</v>
      </c>
      <c r="AY210" s="11" t="s">
        <v>148</v>
      </c>
      <c r="BE210" s="201">
        <f>IF(U210="základní",N210,0)</f>
        <v>1770.01</v>
      </c>
      <c r="BF210" s="201">
        <f>IF(U210="snížená",N210,0)</f>
        <v>0</v>
      </c>
      <c r="BG210" s="201">
        <f>IF(U210="zákl. přenesená",N210,0)</f>
        <v>0</v>
      </c>
      <c r="BH210" s="201">
        <f>IF(U210="sníž. přenesená",N210,0)</f>
        <v>0</v>
      </c>
      <c r="BI210" s="201">
        <f>IF(U210="nulová",N210,0)</f>
        <v>0</v>
      </c>
      <c r="BJ210" s="11" t="s">
        <v>77</v>
      </c>
      <c r="BK210" s="201">
        <f>ROUND(L210*K210,2)</f>
        <v>1770.01</v>
      </c>
      <c r="BL210" s="11" t="s">
        <v>223</v>
      </c>
      <c r="BM210" s="11" t="s">
        <v>749</v>
      </c>
    </row>
    <row r="211" spans="2:51" s="202" customFormat="1" ht="22.5" customHeight="1">
      <c r="B211" s="203"/>
      <c r="C211" s="204"/>
      <c r="D211" s="204"/>
      <c r="E211" s="205"/>
      <c r="F211" s="206" t="s">
        <v>750</v>
      </c>
      <c r="G211" s="206"/>
      <c r="H211" s="206"/>
      <c r="I211" s="206"/>
      <c r="J211" s="204"/>
      <c r="K211" s="207">
        <v>21.852</v>
      </c>
      <c r="L211" s="204"/>
      <c r="M211" s="204"/>
      <c r="N211" s="204"/>
      <c r="O211" s="204"/>
      <c r="P211" s="204"/>
      <c r="Q211" s="204"/>
      <c r="R211" s="208"/>
      <c r="T211" s="209"/>
      <c r="U211" s="204"/>
      <c r="V211" s="204"/>
      <c r="W211" s="204"/>
      <c r="X211" s="204"/>
      <c r="Y211" s="204"/>
      <c r="Z211" s="204"/>
      <c r="AA211" s="210"/>
      <c r="AT211" s="211" t="s">
        <v>155</v>
      </c>
      <c r="AU211" s="211" t="s">
        <v>80</v>
      </c>
      <c r="AV211" s="202" t="s">
        <v>80</v>
      </c>
      <c r="AW211" s="202" t="s">
        <v>29</v>
      </c>
      <c r="AX211" s="202" t="s">
        <v>77</v>
      </c>
      <c r="AY211" s="211" t="s">
        <v>148</v>
      </c>
    </row>
    <row r="212" spans="2:65" s="29" customFormat="1" ht="31.5" customHeight="1">
      <c r="B212" s="30"/>
      <c r="C212" s="192" t="s">
        <v>363</v>
      </c>
      <c r="D212" s="192" t="s">
        <v>149</v>
      </c>
      <c r="E212" s="193" t="s">
        <v>751</v>
      </c>
      <c r="F212" s="194" t="s">
        <v>752</v>
      </c>
      <c r="G212" s="194"/>
      <c r="H212" s="194"/>
      <c r="I212" s="194"/>
      <c r="J212" s="195" t="s">
        <v>576</v>
      </c>
      <c r="K212" s="196">
        <v>18.561</v>
      </c>
      <c r="L212" s="197">
        <v>3.05</v>
      </c>
      <c r="M212" s="197"/>
      <c r="N212" s="197">
        <f>ROUND(L212*K212,2)</f>
        <v>56.61</v>
      </c>
      <c r="O212" s="197"/>
      <c r="P212" s="197"/>
      <c r="Q212" s="197"/>
      <c r="R212" s="32"/>
      <c r="T212" s="198"/>
      <c r="U212" s="41" t="s">
        <v>36</v>
      </c>
      <c r="V212" s="199">
        <v>0</v>
      </c>
      <c r="W212" s="199">
        <f>V212*K212</f>
        <v>0</v>
      </c>
      <c r="X212" s="199">
        <v>0</v>
      </c>
      <c r="Y212" s="199">
        <f>X212*K212</f>
        <v>0</v>
      </c>
      <c r="Z212" s="199">
        <v>0</v>
      </c>
      <c r="AA212" s="200">
        <f>Z212*K212</f>
        <v>0</v>
      </c>
      <c r="AR212" s="11" t="s">
        <v>223</v>
      </c>
      <c r="AT212" s="11" t="s">
        <v>149</v>
      </c>
      <c r="AU212" s="11" t="s">
        <v>80</v>
      </c>
      <c r="AY212" s="11" t="s">
        <v>148</v>
      </c>
      <c r="BE212" s="201">
        <f>IF(U212="základní",N212,0)</f>
        <v>56.61</v>
      </c>
      <c r="BF212" s="201">
        <f>IF(U212="snížená",N212,0)</f>
        <v>0</v>
      </c>
      <c r="BG212" s="201">
        <f>IF(U212="zákl. přenesená",N212,0)</f>
        <v>0</v>
      </c>
      <c r="BH212" s="201">
        <f>IF(U212="sníž. přenesená",N212,0)</f>
        <v>0</v>
      </c>
      <c r="BI212" s="201">
        <f>IF(U212="nulová",N212,0)</f>
        <v>0</v>
      </c>
      <c r="BJ212" s="11" t="s">
        <v>77</v>
      </c>
      <c r="BK212" s="201">
        <f>ROUND(L212*K212,2)</f>
        <v>56.61</v>
      </c>
      <c r="BL212" s="11" t="s">
        <v>223</v>
      </c>
      <c r="BM212" s="11" t="s">
        <v>753</v>
      </c>
    </row>
    <row r="213" spans="2:63" s="178" customFormat="1" ht="29.25" customHeight="1">
      <c r="B213" s="179"/>
      <c r="C213" s="180"/>
      <c r="D213" s="190" t="s">
        <v>593</v>
      </c>
      <c r="E213" s="190"/>
      <c r="F213" s="190"/>
      <c r="G213" s="190"/>
      <c r="H213" s="190"/>
      <c r="I213" s="190"/>
      <c r="J213" s="190"/>
      <c r="K213" s="190"/>
      <c r="L213" s="190"/>
      <c r="M213" s="190"/>
      <c r="N213" s="239">
        <f>BK213</f>
        <v>12606.19</v>
      </c>
      <c r="O213" s="239"/>
      <c r="P213" s="239"/>
      <c r="Q213" s="239"/>
      <c r="R213" s="183"/>
      <c r="T213" s="184"/>
      <c r="U213" s="180"/>
      <c r="V213" s="180"/>
      <c r="W213" s="185">
        <f>SUM(W214:W220)</f>
        <v>20.065440000000002</v>
      </c>
      <c r="X213" s="180"/>
      <c r="Y213" s="185">
        <f>SUM(Y214:Y220)</f>
        <v>0.20457120000000004</v>
      </c>
      <c r="Z213" s="180"/>
      <c r="AA213" s="186">
        <f>SUM(AA214:AA220)</f>
        <v>0</v>
      </c>
      <c r="AR213" s="187" t="s">
        <v>80</v>
      </c>
      <c r="AT213" s="188" t="s">
        <v>70</v>
      </c>
      <c r="AU213" s="188" t="s">
        <v>77</v>
      </c>
      <c r="AY213" s="187" t="s">
        <v>148</v>
      </c>
      <c r="BK213" s="189">
        <f>SUM(BK214:BK220)</f>
        <v>12606.19</v>
      </c>
    </row>
    <row r="214" spans="2:65" s="29" customFormat="1" ht="22.5" customHeight="1">
      <c r="B214" s="30"/>
      <c r="C214" s="233" t="s">
        <v>367</v>
      </c>
      <c r="D214" s="233" t="s">
        <v>297</v>
      </c>
      <c r="E214" s="234" t="s">
        <v>754</v>
      </c>
      <c r="F214" s="235" t="s">
        <v>755</v>
      </c>
      <c r="G214" s="235"/>
      <c r="H214" s="235"/>
      <c r="I214" s="235"/>
      <c r="J214" s="236" t="s">
        <v>152</v>
      </c>
      <c r="K214" s="237">
        <v>17.44</v>
      </c>
      <c r="L214" s="238">
        <v>54.1</v>
      </c>
      <c r="M214" s="238"/>
      <c r="N214" s="238">
        <f>ROUND(L214*K214,2)</f>
        <v>943.5</v>
      </c>
      <c r="O214" s="238"/>
      <c r="P214" s="238"/>
      <c r="Q214" s="238"/>
      <c r="R214" s="32"/>
      <c r="T214" s="198"/>
      <c r="U214" s="41" t="s">
        <v>36</v>
      </c>
      <c r="V214" s="199">
        <v>0</v>
      </c>
      <c r="W214" s="199">
        <f>V214*K214</f>
        <v>0</v>
      </c>
      <c r="X214" s="199">
        <v>0.002</v>
      </c>
      <c r="Y214" s="199">
        <f>X214*K214</f>
        <v>0.03488</v>
      </c>
      <c r="Z214" s="199">
        <v>0</v>
      </c>
      <c r="AA214" s="200">
        <f>Z214*K214</f>
        <v>0</v>
      </c>
      <c r="AR214" s="11" t="s">
        <v>303</v>
      </c>
      <c r="AT214" s="11" t="s">
        <v>297</v>
      </c>
      <c r="AU214" s="11" t="s">
        <v>80</v>
      </c>
      <c r="AY214" s="11" t="s">
        <v>148</v>
      </c>
      <c r="BE214" s="201">
        <f>IF(U214="základní",N214,0)</f>
        <v>943.5</v>
      </c>
      <c r="BF214" s="201">
        <f>IF(U214="snížená",N214,0)</f>
        <v>0</v>
      </c>
      <c r="BG214" s="201">
        <f>IF(U214="zákl. přenesená",N214,0)</f>
        <v>0</v>
      </c>
      <c r="BH214" s="201">
        <f>IF(U214="sníž. přenesená",N214,0)</f>
        <v>0</v>
      </c>
      <c r="BI214" s="201">
        <f>IF(U214="nulová",N214,0)</f>
        <v>0</v>
      </c>
      <c r="BJ214" s="11" t="s">
        <v>77</v>
      </c>
      <c r="BK214" s="201">
        <f>ROUND(L214*K214,2)</f>
        <v>943.5</v>
      </c>
      <c r="BL214" s="11" t="s">
        <v>223</v>
      </c>
      <c r="BM214" s="11" t="s">
        <v>756</v>
      </c>
    </row>
    <row r="215" spans="2:65" s="29" customFormat="1" ht="22.5" customHeight="1">
      <c r="B215" s="30"/>
      <c r="C215" s="233" t="s">
        <v>372</v>
      </c>
      <c r="D215" s="233" t="s">
        <v>297</v>
      </c>
      <c r="E215" s="234" t="s">
        <v>757</v>
      </c>
      <c r="F215" s="235" t="s">
        <v>758</v>
      </c>
      <c r="G215" s="235"/>
      <c r="H215" s="235"/>
      <c r="I215" s="235"/>
      <c r="J215" s="236" t="s">
        <v>152</v>
      </c>
      <c r="K215" s="237">
        <v>17.44</v>
      </c>
      <c r="L215" s="238">
        <v>240</v>
      </c>
      <c r="M215" s="238"/>
      <c r="N215" s="238">
        <f>ROUND(L215*K215,2)</f>
        <v>4185.6</v>
      </c>
      <c r="O215" s="238"/>
      <c r="P215" s="238"/>
      <c r="Q215" s="238"/>
      <c r="R215" s="32"/>
      <c r="T215" s="198"/>
      <c r="U215" s="41" t="s">
        <v>36</v>
      </c>
      <c r="V215" s="199">
        <v>0</v>
      </c>
      <c r="W215" s="199">
        <f>V215*K215</f>
        <v>0</v>
      </c>
      <c r="X215" s="199">
        <v>0.0095</v>
      </c>
      <c r="Y215" s="199">
        <f>X215*K215</f>
        <v>0.16568000000000002</v>
      </c>
      <c r="Z215" s="199">
        <v>0</v>
      </c>
      <c r="AA215" s="200">
        <f>Z215*K215</f>
        <v>0</v>
      </c>
      <c r="AR215" s="11" t="s">
        <v>303</v>
      </c>
      <c r="AT215" s="11" t="s">
        <v>297</v>
      </c>
      <c r="AU215" s="11" t="s">
        <v>80</v>
      </c>
      <c r="AY215" s="11" t="s">
        <v>148</v>
      </c>
      <c r="BE215" s="201">
        <f>IF(U215="základní",N215,0)</f>
        <v>4185.6</v>
      </c>
      <c r="BF215" s="201">
        <f>IF(U215="snížená",N215,0)</f>
        <v>0</v>
      </c>
      <c r="BG215" s="201">
        <f>IF(U215="zákl. přenesená",N215,0)</f>
        <v>0</v>
      </c>
      <c r="BH215" s="201">
        <f>IF(U215="sníž. přenesená",N215,0)</f>
        <v>0</v>
      </c>
      <c r="BI215" s="201">
        <f>IF(U215="nulová",N215,0)</f>
        <v>0</v>
      </c>
      <c r="BJ215" s="11" t="s">
        <v>77</v>
      </c>
      <c r="BK215" s="201">
        <f>ROUND(L215*K215,2)</f>
        <v>4185.6</v>
      </c>
      <c r="BL215" s="11" t="s">
        <v>223</v>
      </c>
      <c r="BM215" s="11" t="s">
        <v>759</v>
      </c>
    </row>
    <row r="216" spans="2:65" s="29" customFormat="1" ht="44.25" customHeight="1">
      <c r="B216" s="30"/>
      <c r="C216" s="192" t="s">
        <v>376</v>
      </c>
      <c r="D216" s="192" t="s">
        <v>149</v>
      </c>
      <c r="E216" s="193" t="s">
        <v>760</v>
      </c>
      <c r="F216" s="194" t="s">
        <v>761</v>
      </c>
      <c r="G216" s="194"/>
      <c r="H216" s="194"/>
      <c r="I216" s="194"/>
      <c r="J216" s="195" t="s">
        <v>152</v>
      </c>
      <c r="K216" s="196">
        <v>17.44</v>
      </c>
      <c r="L216" s="197">
        <v>260</v>
      </c>
      <c r="M216" s="197"/>
      <c r="N216" s="197">
        <f>ROUND(L216*K216,2)</f>
        <v>4534.4</v>
      </c>
      <c r="O216" s="197"/>
      <c r="P216" s="197"/>
      <c r="Q216" s="197"/>
      <c r="R216" s="32"/>
      <c r="T216" s="198"/>
      <c r="U216" s="41" t="s">
        <v>36</v>
      </c>
      <c r="V216" s="199">
        <v>0.746</v>
      </c>
      <c r="W216" s="199">
        <f>V216*K216</f>
        <v>13.010240000000001</v>
      </c>
      <c r="X216" s="199">
        <v>0.00020999999999999998</v>
      </c>
      <c r="Y216" s="199">
        <f>X216*K216</f>
        <v>0.0036624</v>
      </c>
      <c r="Z216" s="199">
        <v>0</v>
      </c>
      <c r="AA216" s="200">
        <f>Z216*K216</f>
        <v>0</v>
      </c>
      <c r="AR216" s="11" t="s">
        <v>223</v>
      </c>
      <c r="AT216" s="11" t="s">
        <v>149</v>
      </c>
      <c r="AU216" s="11" t="s">
        <v>80</v>
      </c>
      <c r="AY216" s="11" t="s">
        <v>148</v>
      </c>
      <c r="BE216" s="201">
        <f>IF(U216="základní",N216,0)</f>
        <v>4534.4</v>
      </c>
      <c r="BF216" s="201">
        <f>IF(U216="snížená",N216,0)</f>
        <v>0</v>
      </c>
      <c r="BG216" s="201">
        <f>IF(U216="zákl. přenesená",N216,0)</f>
        <v>0</v>
      </c>
      <c r="BH216" s="201">
        <f>IF(U216="sníž. přenesená",N216,0)</f>
        <v>0</v>
      </c>
      <c r="BI216" s="201">
        <f>IF(U216="nulová",N216,0)</f>
        <v>0</v>
      </c>
      <c r="BJ216" s="11" t="s">
        <v>77</v>
      </c>
      <c r="BK216" s="201">
        <f>ROUND(L216*K216,2)</f>
        <v>4534.4</v>
      </c>
      <c r="BL216" s="11" t="s">
        <v>223</v>
      </c>
      <c r="BM216" s="11" t="s">
        <v>762</v>
      </c>
    </row>
    <row r="217" spans="2:65" s="29" customFormat="1" ht="31.5" customHeight="1">
      <c r="B217" s="30"/>
      <c r="C217" s="192" t="s">
        <v>381</v>
      </c>
      <c r="D217" s="192" t="s">
        <v>149</v>
      </c>
      <c r="E217" s="193" t="s">
        <v>763</v>
      </c>
      <c r="F217" s="194" t="s">
        <v>764</v>
      </c>
      <c r="G217" s="194"/>
      <c r="H217" s="194"/>
      <c r="I217" s="194"/>
      <c r="J217" s="195" t="s">
        <v>169</v>
      </c>
      <c r="K217" s="196">
        <v>15.2</v>
      </c>
      <c r="L217" s="197">
        <v>69</v>
      </c>
      <c r="M217" s="197"/>
      <c r="N217" s="197">
        <f>ROUND(L217*K217,2)</f>
        <v>1048.8</v>
      </c>
      <c r="O217" s="197"/>
      <c r="P217" s="197"/>
      <c r="Q217" s="197"/>
      <c r="R217" s="32"/>
      <c r="T217" s="198"/>
      <c r="U217" s="41" t="s">
        <v>36</v>
      </c>
      <c r="V217" s="199">
        <v>0.19</v>
      </c>
      <c r="W217" s="199">
        <f>V217*K217</f>
        <v>2.888</v>
      </c>
      <c r="X217" s="199">
        <v>0</v>
      </c>
      <c r="Y217" s="199">
        <f>X217*K217</f>
        <v>0</v>
      </c>
      <c r="Z217" s="199">
        <v>0</v>
      </c>
      <c r="AA217" s="200">
        <f>Z217*K217</f>
        <v>0</v>
      </c>
      <c r="AR217" s="11" t="s">
        <v>223</v>
      </c>
      <c r="AT217" s="11" t="s">
        <v>149</v>
      </c>
      <c r="AU217" s="11" t="s">
        <v>80</v>
      </c>
      <c r="AY217" s="11" t="s">
        <v>148</v>
      </c>
      <c r="BE217" s="201">
        <f>IF(U217="základní",N217,0)</f>
        <v>1048.8</v>
      </c>
      <c r="BF217" s="201">
        <f>IF(U217="snížená",N217,0)</f>
        <v>0</v>
      </c>
      <c r="BG217" s="201">
        <f>IF(U217="zákl. přenesená",N217,0)</f>
        <v>0</v>
      </c>
      <c r="BH217" s="201">
        <f>IF(U217="sníž. přenesená",N217,0)</f>
        <v>0</v>
      </c>
      <c r="BI217" s="201">
        <f>IF(U217="nulová",N217,0)</f>
        <v>0</v>
      </c>
      <c r="BJ217" s="11" t="s">
        <v>77</v>
      </c>
      <c r="BK217" s="201">
        <f>ROUND(L217*K217,2)</f>
        <v>1048.8</v>
      </c>
      <c r="BL217" s="11" t="s">
        <v>223</v>
      </c>
      <c r="BM217" s="11" t="s">
        <v>765</v>
      </c>
    </row>
    <row r="218" spans="2:65" s="29" customFormat="1" ht="31.5" customHeight="1">
      <c r="B218" s="30"/>
      <c r="C218" s="192" t="s">
        <v>385</v>
      </c>
      <c r="D218" s="192" t="s">
        <v>149</v>
      </c>
      <c r="E218" s="193" t="s">
        <v>766</v>
      </c>
      <c r="F218" s="194" t="s">
        <v>767</v>
      </c>
      <c r="G218" s="194"/>
      <c r="H218" s="194"/>
      <c r="I218" s="194"/>
      <c r="J218" s="195" t="s">
        <v>169</v>
      </c>
      <c r="K218" s="196">
        <v>13.2</v>
      </c>
      <c r="L218" s="197">
        <v>76</v>
      </c>
      <c r="M218" s="197"/>
      <c r="N218" s="197">
        <f>ROUND(L218*K218,2)</f>
        <v>1003.2</v>
      </c>
      <c r="O218" s="197"/>
      <c r="P218" s="197"/>
      <c r="Q218" s="197"/>
      <c r="R218" s="32"/>
      <c r="T218" s="198"/>
      <c r="U218" s="41" t="s">
        <v>36</v>
      </c>
      <c r="V218" s="199">
        <v>0.21000000000000002</v>
      </c>
      <c r="W218" s="199">
        <f>V218*K218</f>
        <v>2.7720000000000002</v>
      </c>
      <c r="X218" s="199">
        <v>0</v>
      </c>
      <c r="Y218" s="199">
        <f>X218*K218</f>
        <v>0</v>
      </c>
      <c r="Z218" s="199">
        <v>0</v>
      </c>
      <c r="AA218" s="200">
        <f>Z218*K218</f>
        <v>0</v>
      </c>
      <c r="AR218" s="11" t="s">
        <v>223</v>
      </c>
      <c r="AT218" s="11" t="s">
        <v>149</v>
      </c>
      <c r="AU218" s="11" t="s">
        <v>80</v>
      </c>
      <c r="AY218" s="11" t="s">
        <v>148</v>
      </c>
      <c r="BE218" s="201">
        <f>IF(U218="základní",N218,0)</f>
        <v>1003.2</v>
      </c>
      <c r="BF218" s="201">
        <f>IF(U218="snížená",N218,0)</f>
        <v>0</v>
      </c>
      <c r="BG218" s="201">
        <f>IF(U218="zákl. přenesená",N218,0)</f>
        <v>0</v>
      </c>
      <c r="BH218" s="201">
        <f>IF(U218="sníž. přenesená",N218,0)</f>
        <v>0</v>
      </c>
      <c r="BI218" s="201">
        <f>IF(U218="nulová",N218,0)</f>
        <v>0</v>
      </c>
      <c r="BJ218" s="11" t="s">
        <v>77</v>
      </c>
      <c r="BK218" s="201">
        <f>ROUND(L218*K218,2)</f>
        <v>1003.2</v>
      </c>
      <c r="BL218" s="11" t="s">
        <v>223</v>
      </c>
      <c r="BM218" s="11" t="s">
        <v>768</v>
      </c>
    </row>
    <row r="219" spans="2:65" s="29" customFormat="1" ht="31.5" customHeight="1">
      <c r="B219" s="30"/>
      <c r="C219" s="192" t="s">
        <v>389</v>
      </c>
      <c r="D219" s="192" t="s">
        <v>149</v>
      </c>
      <c r="E219" s="193" t="s">
        <v>769</v>
      </c>
      <c r="F219" s="194" t="s">
        <v>770</v>
      </c>
      <c r="G219" s="194"/>
      <c r="H219" s="194"/>
      <c r="I219" s="194"/>
      <c r="J219" s="195" t="s">
        <v>152</v>
      </c>
      <c r="K219" s="196">
        <v>17.44</v>
      </c>
      <c r="L219" s="197">
        <v>32</v>
      </c>
      <c r="M219" s="197"/>
      <c r="N219" s="197">
        <f>ROUND(L219*K219,2)</f>
        <v>558.08</v>
      </c>
      <c r="O219" s="197"/>
      <c r="P219" s="197"/>
      <c r="Q219" s="197"/>
      <c r="R219" s="32"/>
      <c r="T219" s="198"/>
      <c r="U219" s="41" t="s">
        <v>36</v>
      </c>
      <c r="V219" s="199">
        <v>0.08</v>
      </c>
      <c r="W219" s="199">
        <f>V219*K219</f>
        <v>1.3952000000000002</v>
      </c>
      <c r="X219" s="199">
        <v>2E-05</v>
      </c>
      <c r="Y219" s="199">
        <f>X219*K219</f>
        <v>0.0003488000000000001</v>
      </c>
      <c r="Z219" s="199">
        <v>0</v>
      </c>
      <c r="AA219" s="200">
        <f>Z219*K219</f>
        <v>0</v>
      </c>
      <c r="AR219" s="11" t="s">
        <v>223</v>
      </c>
      <c r="AT219" s="11" t="s">
        <v>149</v>
      </c>
      <c r="AU219" s="11" t="s">
        <v>80</v>
      </c>
      <c r="AY219" s="11" t="s">
        <v>148</v>
      </c>
      <c r="BE219" s="201">
        <f>IF(U219="základní",N219,0)</f>
        <v>558.08</v>
      </c>
      <c r="BF219" s="201">
        <f>IF(U219="snížená",N219,0)</f>
        <v>0</v>
      </c>
      <c r="BG219" s="201">
        <f>IF(U219="zákl. přenesená",N219,0)</f>
        <v>0</v>
      </c>
      <c r="BH219" s="201">
        <f>IF(U219="sníž. přenesená",N219,0)</f>
        <v>0</v>
      </c>
      <c r="BI219" s="201">
        <f>IF(U219="nulová",N219,0)</f>
        <v>0</v>
      </c>
      <c r="BJ219" s="11" t="s">
        <v>77</v>
      </c>
      <c r="BK219" s="201">
        <f>ROUND(L219*K219,2)</f>
        <v>558.08</v>
      </c>
      <c r="BL219" s="11" t="s">
        <v>223</v>
      </c>
      <c r="BM219" s="11" t="s">
        <v>771</v>
      </c>
    </row>
    <row r="220" spans="2:65" s="29" customFormat="1" ht="31.5" customHeight="1">
      <c r="B220" s="30"/>
      <c r="C220" s="192" t="s">
        <v>394</v>
      </c>
      <c r="D220" s="192" t="s">
        <v>149</v>
      </c>
      <c r="E220" s="193" t="s">
        <v>772</v>
      </c>
      <c r="F220" s="194" t="s">
        <v>773</v>
      </c>
      <c r="G220" s="194"/>
      <c r="H220" s="194"/>
      <c r="I220" s="194"/>
      <c r="J220" s="195" t="s">
        <v>576</v>
      </c>
      <c r="K220" s="196">
        <v>122.736</v>
      </c>
      <c r="L220" s="197">
        <v>2.71</v>
      </c>
      <c r="M220" s="197"/>
      <c r="N220" s="197">
        <f>ROUND(L220*K220,2)</f>
        <v>332.61</v>
      </c>
      <c r="O220" s="197"/>
      <c r="P220" s="197"/>
      <c r="Q220" s="197"/>
      <c r="R220" s="32"/>
      <c r="T220" s="198"/>
      <c r="U220" s="41" t="s">
        <v>36</v>
      </c>
      <c r="V220" s="199">
        <v>0</v>
      </c>
      <c r="W220" s="199">
        <f>V220*K220</f>
        <v>0</v>
      </c>
      <c r="X220" s="199">
        <v>0</v>
      </c>
      <c r="Y220" s="199">
        <f>X220*K220</f>
        <v>0</v>
      </c>
      <c r="Z220" s="199">
        <v>0</v>
      </c>
      <c r="AA220" s="200">
        <f>Z220*K220</f>
        <v>0</v>
      </c>
      <c r="AR220" s="11" t="s">
        <v>223</v>
      </c>
      <c r="AT220" s="11" t="s">
        <v>149</v>
      </c>
      <c r="AU220" s="11" t="s">
        <v>80</v>
      </c>
      <c r="AY220" s="11" t="s">
        <v>148</v>
      </c>
      <c r="BE220" s="201">
        <f>IF(U220="základní",N220,0)</f>
        <v>332.61</v>
      </c>
      <c r="BF220" s="201">
        <f>IF(U220="snížená",N220,0)</f>
        <v>0</v>
      </c>
      <c r="BG220" s="201">
        <f>IF(U220="zákl. přenesená",N220,0)</f>
        <v>0</v>
      </c>
      <c r="BH220" s="201">
        <f>IF(U220="sníž. přenesená",N220,0)</f>
        <v>0</v>
      </c>
      <c r="BI220" s="201">
        <f>IF(U220="nulová",N220,0)</f>
        <v>0</v>
      </c>
      <c r="BJ220" s="11" t="s">
        <v>77</v>
      </c>
      <c r="BK220" s="201">
        <f>ROUND(L220*K220,2)</f>
        <v>332.61</v>
      </c>
      <c r="BL220" s="11" t="s">
        <v>223</v>
      </c>
      <c r="BM220" s="11" t="s">
        <v>774</v>
      </c>
    </row>
    <row r="221" spans="2:63" s="178" customFormat="1" ht="29.25" customHeight="1">
      <c r="B221" s="179"/>
      <c r="C221" s="180"/>
      <c r="D221" s="190" t="s">
        <v>594</v>
      </c>
      <c r="E221" s="190"/>
      <c r="F221" s="190"/>
      <c r="G221" s="190"/>
      <c r="H221" s="190"/>
      <c r="I221" s="190"/>
      <c r="J221" s="190"/>
      <c r="K221" s="190"/>
      <c r="L221" s="190"/>
      <c r="M221" s="190"/>
      <c r="N221" s="239">
        <f>BK221</f>
        <v>8915.83</v>
      </c>
      <c r="O221" s="239"/>
      <c r="P221" s="239"/>
      <c r="Q221" s="239"/>
      <c r="R221" s="183"/>
      <c r="T221" s="184"/>
      <c r="U221" s="180"/>
      <c r="V221" s="180"/>
      <c r="W221" s="185">
        <f>SUM(W222:W228)</f>
        <v>13.859040000000002</v>
      </c>
      <c r="X221" s="180"/>
      <c r="Y221" s="185">
        <f>SUM(Y222:Y228)</f>
        <v>0.1519752</v>
      </c>
      <c r="Z221" s="180"/>
      <c r="AA221" s="186">
        <f>SUM(AA222:AA228)</f>
        <v>0</v>
      </c>
      <c r="AR221" s="187" t="s">
        <v>80</v>
      </c>
      <c r="AT221" s="188" t="s">
        <v>70</v>
      </c>
      <c r="AU221" s="188" t="s">
        <v>77</v>
      </c>
      <c r="AY221" s="187" t="s">
        <v>148</v>
      </c>
      <c r="BK221" s="189">
        <f>SUM(BK222:BK228)</f>
        <v>8915.83</v>
      </c>
    </row>
    <row r="222" spans="2:65" s="29" customFormat="1" ht="31.5" customHeight="1">
      <c r="B222" s="30"/>
      <c r="C222" s="233" t="s">
        <v>398</v>
      </c>
      <c r="D222" s="233" t="s">
        <v>297</v>
      </c>
      <c r="E222" s="234" t="s">
        <v>775</v>
      </c>
      <c r="F222" s="235" t="s">
        <v>776</v>
      </c>
      <c r="G222" s="235"/>
      <c r="H222" s="235"/>
      <c r="I222" s="235"/>
      <c r="J222" s="236" t="s">
        <v>152</v>
      </c>
      <c r="K222" s="237">
        <v>22.36</v>
      </c>
      <c r="L222" s="238">
        <v>91.4</v>
      </c>
      <c r="M222" s="238"/>
      <c r="N222" s="238">
        <f>ROUND(L222*K222,2)</f>
        <v>2043.7</v>
      </c>
      <c r="O222" s="238"/>
      <c r="P222" s="238"/>
      <c r="Q222" s="238"/>
      <c r="R222" s="32"/>
      <c r="T222" s="198"/>
      <c r="U222" s="41" t="s">
        <v>36</v>
      </c>
      <c r="V222" s="199">
        <v>0</v>
      </c>
      <c r="W222" s="199">
        <f>V222*K222</f>
        <v>0</v>
      </c>
      <c r="X222" s="199">
        <v>0.0021</v>
      </c>
      <c r="Y222" s="199">
        <f>X222*K222</f>
        <v>0.046956</v>
      </c>
      <c r="Z222" s="199">
        <v>0</v>
      </c>
      <c r="AA222" s="200">
        <f>Z222*K222</f>
        <v>0</v>
      </c>
      <c r="AR222" s="11" t="s">
        <v>303</v>
      </c>
      <c r="AT222" s="11" t="s">
        <v>297</v>
      </c>
      <c r="AU222" s="11" t="s">
        <v>80</v>
      </c>
      <c r="AY222" s="11" t="s">
        <v>148</v>
      </c>
      <c r="BE222" s="201">
        <f>IF(U222="základní",N222,0)</f>
        <v>2043.7</v>
      </c>
      <c r="BF222" s="201">
        <f>IF(U222="snížená",N222,0)</f>
        <v>0</v>
      </c>
      <c r="BG222" s="201">
        <f>IF(U222="zákl. přenesená",N222,0)</f>
        <v>0</v>
      </c>
      <c r="BH222" s="201">
        <f>IF(U222="sníž. přenesená",N222,0)</f>
        <v>0</v>
      </c>
      <c r="BI222" s="201">
        <f>IF(U222="nulová",N222,0)</f>
        <v>0</v>
      </c>
      <c r="BJ222" s="11" t="s">
        <v>77</v>
      </c>
      <c r="BK222" s="201">
        <f>ROUND(L222*K222,2)</f>
        <v>2043.7</v>
      </c>
      <c r="BL222" s="11" t="s">
        <v>223</v>
      </c>
      <c r="BM222" s="11" t="s">
        <v>777</v>
      </c>
    </row>
    <row r="223" spans="2:65" s="29" customFormat="1" ht="31.5" customHeight="1">
      <c r="B223" s="30"/>
      <c r="C223" s="233" t="s">
        <v>403</v>
      </c>
      <c r="D223" s="233" t="s">
        <v>297</v>
      </c>
      <c r="E223" s="234" t="s">
        <v>778</v>
      </c>
      <c r="F223" s="235" t="s">
        <v>779</v>
      </c>
      <c r="G223" s="235"/>
      <c r="H223" s="235"/>
      <c r="I223" s="235"/>
      <c r="J223" s="236" t="s">
        <v>152</v>
      </c>
      <c r="K223" s="237">
        <v>26.52</v>
      </c>
      <c r="L223" s="238">
        <v>122</v>
      </c>
      <c r="M223" s="238"/>
      <c r="N223" s="238">
        <f>ROUND(L223*K223,2)</f>
        <v>3235.44</v>
      </c>
      <c r="O223" s="238"/>
      <c r="P223" s="238"/>
      <c r="Q223" s="238"/>
      <c r="R223" s="32"/>
      <c r="T223" s="198"/>
      <c r="U223" s="41" t="s">
        <v>36</v>
      </c>
      <c r="V223" s="199">
        <v>0</v>
      </c>
      <c r="W223" s="199">
        <f>V223*K223</f>
        <v>0</v>
      </c>
      <c r="X223" s="199">
        <v>0.0028</v>
      </c>
      <c r="Y223" s="199">
        <f>X223*K223</f>
        <v>0.074256</v>
      </c>
      <c r="Z223" s="199">
        <v>0</v>
      </c>
      <c r="AA223" s="200">
        <f>Z223*K223</f>
        <v>0</v>
      </c>
      <c r="AR223" s="11" t="s">
        <v>303</v>
      </c>
      <c r="AT223" s="11" t="s">
        <v>297</v>
      </c>
      <c r="AU223" s="11" t="s">
        <v>80</v>
      </c>
      <c r="AY223" s="11" t="s">
        <v>148</v>
      </c>
      <c r="BE223" s="201">
        <f>IF(U223="základní",N223,0)</f>
        <v>3235.44</v>
      </c>
      <c r="BF223" s="201">
        <f>IF(U223="snížená",N223,0)</f>
        <v>0</v>
      </c>
      <c r="BG223" s="201">
        <f>IF(U223="zákl. přenesená",N223,0)</f>
        <v>0</v>
      </c>
      <c r="BH223" s="201">
        <f>IF(U223="sníž. přenesená",N223,0)</f>
        <v>0</v>
      </c>
      <c r="BI223" s="201">
        <f>IF(U223="nulová",N223,0)</f>
        <v>0</v>
      </c>
      <c r="BJ223" s="11" t="s">
        <v>77</v>
      </c>
      <c r="BK223" s="201">
        <f>ROUND(L223*K223,2)</f>
        <v>3235.44</v>
      </c>
      <c r="BL223" s="11" t="s">
        <v>223</v>
      </c>
      <c r="BM223" s="11" t="s">
        <v>780</v>
      </c>
    </row>
    <row r="224" spans="2:65" s="29" customFormat="1" ht="31.5" customHeight="1">
      <c r="B224" s="30"/>
      <c r="C224" s="192" t="s">
        <v>408</v>
      </c>
      <c r="D224" s="192" t="s">
        <v>149</v>
      </c>
      <c r="E224" s="193" t="s">
        <v>781</v>
      </c>
      <c r="F224" s="194" t="s">
        <v>782</v>
      </c>
      <c r="G224" s="194"/>
      <c r="H224" s="194"/>
      <c r="I224" s="194"/>
      <c r="J224" s="195" t="s">
        <v>152</v>
      </c>
      <c r="K224" s="196">
        <v>22.36</v>
      </c>
      <c r="L224" s="197">
        <v>37.7</v>
      </c>
      <c r="M224" s="197"/>
      <c r="N224" s="197">
        <f>ROUND(L224*K224,2)</f>
        <v>842.97</v>
      </c>
      <c r="O224" s="197"/>
      <c r="P224" s="197"/>
      <c r="Q224" s="197"/>
      <c r="R224" s="32"/>
      <c r="T224" s="198"/>
      <c r="U224" s="41" t="s">
        <v>36</v>
      </c>
      <c r="V224" s="199">
        <v>0.129</v>
      </c>
      <c r="W224" s="199">
        <f>V224*K224</f>
        <v>2.88444</v>
      </c>
      <c r="X224" s="199">
        <v>0</v>
      </c>
      <c r="Y224" s="199">
        <f>X224*K224</f>
        <v>0</v>
      </c>
      <c r="Z224" s="199">
        <v>0</v>
      </c>
      <c r="AA224" s="200">
        <f>Z224*K224</f>
        <v>0</v>
      </c>
      <c r="AR224" s="11" t="s">
        <v>223</v>
      </c>
      <c r="AT224" s="11" t="s">
        <v>149</v>
      </c>
      <c r="AU224" s="11" t="s">
        <v>80</v>
      </c>
      <c r="AY224" s="11" t="s">
        <v>148</v>
      </c>
      <c r="BE224" s="201">
        <f>IF(U224="základní",N224,0)</f>
        <v>842.97</v>
      </c>
      <c r="BF224" s="201">
        <f>IF(U224="snížená",N224,0)</f>
        <v>0</v>
      </c>
      <c r="BG224" s="201">
        <f>IF(U224="zákl. přenesená",N224,0)</f>
        <v>0</v>
      </c>
      <c r="BH224" s="201">
        <f>IF(U224="sníž. přenesená",N224,0)</f>
        <v>0</v>
      </c>
      <c r="BI224" s="201">
        <f>IF(U224="nulová",N224,0)</f>
        <v>0</v>
      </c>
      <c r="BJ224" s="11" t="s">
        <v>77</v>
      </c>
      <c r="BK224" s="201">
        <f>ROUND(L224*K224,2)</f>
        <v>842.97</v>
      </c>
      <c r="BL224" s="11" t="s">
        <v>223</v>
      </c>
      <c r="BM224" s="11" t="s">
        <v>783</v>
      </c>
    </row>
    <row r="225" spans="2:51" s="202" customFormat="1" ht="22.5" customHeight="1">
      <c r="B225" s="203"/>
      <c r="C225" s="204"/>
      <c r="D225" s="204"/>
      <c r="E225" s="205"/>
      <c r="F225" s="206" t="s">
        <v>784</v>
      </c>
      <c r="G225" s="206"/>
      <c r="H225" s="206"/>
      <c r="I225" s="206"/>
      <c r="J225" s="204"/>
      <c r="K225" s="207">
        <v>22.36</v>
      </c>
      <c r="L225" s="204"/>
      <c r="M225" s="204"/>
      <c r="N225" s="204"/>
      <c r="O225" s="204"/>
      <c r="P225" s="204"/>
      <c r="Q225" s="204"/>
      <c r="R225" s="208"/>
      <c r="T225" s="209"/>
      <c r="U225" s="204"/>
      <c r="V225" s="204"/>
      <c r="W225" s="204"/>
      <c r="X225" s="204"/>
      <c r="Y225" s="204"/>
      <c r="Z225" s="204"/>
      <c r="AA225" s="210"/>
      <c r="AT225" s="211" t="s">
        <v>155</v>
      </c>
      <c r="AU225" s="211" t="s">
        <v>80</v>
      </c>
      <c r="AV225" s="202" t="s">
        <v>80</v>
      </c>
      <c r="AW225" s="202" t="s">
        <v>29</v>
      </c>
      <c r="AX225" s="202" t="s">
        <v>77</v>
      </c>
      <c r="AY225" s="211" t="s">
        <v>148</v>
      </c>
    </row>
    <row r="226" spans="2:65" s="29" customFormat="1" ht="31.5" customHeight="1">
      <c r="B226" s="30"/>
      <c r="C226" s="192" t="s">
        <v>412</v>
      </c>
      <c r="D226" s="192" t="s">
        <v>149</v>
      </c>
      <c r="E226" s="193" t="s">
        <v>785</v>
      </c>
      <c r="F226" s="194" t="s">
        <v>786</v>
      </c>
      <c r="G226" s="194"/>
      <c r="H226" s="194"/>
      <c r="I226" s="194"/>
      <c r="J226" s="195" t="s">
        <v>152</v>
      </c>
      <c r="K226" s="196">
        <v>26.52</v>
      </c>
      <c r="L226" s="197">
        <v>59.3</v>
      </c>
      <c r="M226" s="197"/>
      <c r="N226" s="197">
        <f>ROUND(L226*K226,2)</f>
        <v>1572.64</v>
      </c>
      <c r="O226" s="197"/>
      <c r="P226" s="197"/>
      <c r="Q226" s="197"/>
      <c r="R226" s="32"/>
      <c r="T226" s="198"/>
      <c r="U226" s="41" t="s">
        <v>36</v>
      </c>
      <c r="V226" s="199">
        <v>0.171</v>
      </c>
      <c r="W226" s="199">
        <f>V226*K226</f>
        <v>4.5349200000000005</v>
      </c>
      <c r="X226" s="199">
        <v>0.0003</v>
      </c>
      <c r="Y226" s="199">
        <f>X226*K226</f>
        <v>0.007956</v>
      </c>
      <c r="Z226" s="199">
        <v>0</v>
      </c>
      <c r="AA226" s="200">
        <f>Z226*K226</f>
        <v>0</v>
      </c>
      <c r="AR226" s="11" t="s">
        <v>223</v>
      </c>
      <c r="AT226" s="11" t="s">
        <v>149</v>
      </c>
      <c r="AU226" s="11" t="s">
        <v>80</v>
      </c>
      <c r="AY226" s="11" t="s">
        <v>148</v>
      </c>
      <c r="BE226" s="201">
        <f>IF(U226="základní",N226,0)</f>
        <v>1572.64</v>
      </c>
      <c r="BF226" s="201">
        <f>IF(U226="snížená",N226,0)</f>
        <v>0</v>
      </c>
      <c r="BG226" s="201">
        <f>IF(U226="zákl. přenesená",N226,0)</f>
        <v>0</v>
      </c>
      <c r="BH226" s="201">
        <f>IF(U226="sníž. přenesená",N226,0)</f>
        <v>0</v>
      </c>
      <c r="BI226" s="201">
        <f>IF(U226="nulová",N226,0)</f>
        <v>0</v>
      </c>
      <c r="BJ226" s="11" t="s">
        <v>77</v>
      </c>
      <c r="BK226" s="201">
        <f>ROUND(L226*K226,2)</f>
        <v>1572.64</v>
      </c>
      <c r="BL226" s="11" t="s">
        <v>223</v>
      </c>
      <c r="BM226" s="11" t="s">
        <v>787</v>
      </c>
    </row>
    <row r="227" spans="2:65" s="29" customFormat="1" ht="31.5" customHeight="1">
      <c r="B227" s="30"/>
      <c r="C227" s="192" t="s">
        <v>416</v>
      </c>
      <c r="D227" s="192" t="s">
        <v>149</v>
      </c>
      <c r="E227" s="193" t="s">
        <v>788</v>
      </c>
      <c r="F227" s="194" t="s">
        <v>789</v>
      </c>
      <c r="G227" s="194"/>
      <c r="H227" s="194"/>
      <c r="I227" s="194"/>
      <c r="J227" s="195" t="s">
        <v>152</v>
      </c>
      <c r="K227" s="196">
        <v>11.18</v>
      </c>
      <c r="L227" s="197">
        <v>95.35</v>
      </c>
      <c r="M227" s="197"/>
      <c r="N227" s="197">
        <f>ROUND(L227*K227,2)</f>
        <v>1066.01</v>
      </c>
      <c r="O227" s="197"/>
      <c r="P227" s="197"/>
      <c r="Q227" s="197"/>
      <c r="R227" s="32"/>
      <c r="T227" s="198"/>
      <c r="U227" s="41" t="s">
        <v>36</v>
      </c>
      <c r="V227" s="199">
        <v>0.5760000000000001</v>
      </c>
      <c r="W227" s="199">
        <f>V227*K227</f>
        <v>6.439680000000001</v>
      </c>
      <c r="X227" s="199">
        <v>0.00204</v>
      </c>
      <c r="Y227" s="199">
        <f>X227*K227</f>
        <v>0.0228072</v>
      </c>
      <c r="Z227" s="199">
        <v>0</v>
      </c>
      <c r="AA227" s="200">
        <f>Z227*K227</f>
        <v>0</v>
      </c>
      <c r="AR227" s="11" t="s">
        <v>223</v>
      </c>
      <c r="AT227" s="11" t="s">
        <v>149</v>
      </c>
      <c r="AU227" s="11" t="s">
        <v>80</v>
      </c>
      <c r="AY227" s="11" t="s">
        <v>148</v>
      </c>
      <c r="BE227" s="201">
        <f>IF(U227="základní",N227,0)</f>
        <v>1066.01</v>
      </c>
      <c r="BF227" s="201">
        <f>IF(U227="snížená",N227,0)</f>
        <v>0</v>
      </c>
      <c r="BG227" s="201">
        <f>IF(U227="zákl. přenesená",N227,0)</f>
        <v>0</v>
      </c>
      <c r="BH227" s="201">
        <f>IF(U227="sníž. přenesená",N227,0)</f>
        <v>0</v>
      </c>
      <c r="BI227" s="201">
        <f>IF(U227="nulová",N227,0)</f>
        <v>0</v>
      </c>
      <c r="BJ227" s="11" t="s">
        <v>77</v>
      </c>
      <c r="BK227" s="201">
        <f>ROUND(L227*K227,2)</f>
        <v>1066.01</v>
      </c>
      <c r="BL227" s="11" t="s">
        <v>223</v>
      </c>
      <c r="BM227" s="11" t="s">
        <v>790</v>
      </c>
    </row>
    <row r="228" spans="2:65" s="29" customFormat="1" ht="31.5" customHeight="1">
      <c r="B228" s="30"/>
      <c r="C228" s="192" t="s">
        <v>420</v>
      </c>
      <c r="D228" s="192" t="s">
        <v>149</v>
      </c>
      <c r="E228" s="193" t="s">
        <v>791</v>
      </c>
      <c r="F228" s="194" t="s">
        <v>792</v>
      </c>
      <c r="G228" s="194"/>
      <c r="H228" s="194"/>
      <c r="I228" s="194"/>
      <c r="J228" s="195" t="s">
        <v>576</v>
      </c>
      <c r="K228" s="196">
        <v>87.608</v>
      </c>
      <c r="L228" s="197">
        <v>1.77</v>
      </c>
      <c r="M228" s="197"/>
      <c r="N228" s="197">
        <f>ROUND(L228*K228,2)</f>
        <v>155.07</v>
      </c>
      <c r="O228" s="197"/>
      <c r="P228" s="197"/>
      <c r="Q228" s="197"/>
      <c r="R228" s="32"/>
      <c r="T228" s="198"/>
      <c r="U228" s="41" t="s">
        <v>36</v>
      </c>
      <c r="V228" s="199">
        <v>0</v>
      </c>
      <c r="W228" s="199">
        <f>V228*K228</f>
        <v>0</v>
      </c>
      <c r="X228" s="199">
        <v>0</v>
      </c>
      <c r="Y228" s="199">
        <f>X228*K228</f>
        <v>0</v>
      </c>
      <c r="Z228" s="199">
        <v>0</v>
      </c>
      <c r="AA228" s="200">
        <f>Z228*K228</f>
        <v>0</v>
      </c>
      <c r="AR228" s="11" t="s">
        <v>223</v>
      </c>
      <c r="AT228" s="11" t="s">
        <v>149</v>
      </c>
      <c r="AU228" s="11" t="s">
        <v>80</v>
      </c>
      <c r="AY228" s="11" t="s">
        <v>148</v>
      </c>
      <c r="BE228" s="201">
        <f>IF(U228="základní",N228,0)</f>
        <v>155.07</v>
      </c>
      <c r="BF228" s="201">
        <f>IF(U228="snížená",N228,0)</f>
        <v>0</v>
      </c>
      <c r="BG228" s="201">
        <f>IF(U228="zákl. přenesená",N228,0)</f>
        <v>0</v>
      </c>
      <c r="BH228" s="201">
        <f>IF(U228="sníž. přenesená",N228,0)</f>
        <v>0</v>
      </c>
      <c r="BI228" s="201">
        <f>IF(U228="nulová",N228,0)</f>
        <v>0</v>
      </c>
      <c r="BJ228" s="11" t="s">
        <v>77</v>
      </c>
      <c r="BK228" s="201">
        <f>ROUND(L228*K228,2)</f>
        <v>155.07</v>
      </c>
      <c r="BL228" s="11" t="s">
        <v>223</v>
      </c>
      <c r="BM228" s="11" t="s">
        <v>793</v>
      </c>
    </row>
    <row r="229" spans="2:63" s="178" customFormat="1" ht="29.25" customHeight="1">
      <c r="B229" s="179"/>
      <c r="C229" s="180"/>
      <c r="D229" s="190" t="s">
        <v>595</v>
      </c>
      <c r="E229" s="190"/>
      <c r="F229" s="190"/>
      <c r="G229" s="190"/>
      <c r="H229" s="190"/>
      <c r="I229" s="190"/>
      <c r="J229" s="190"/>
      <c r="K229" s="190"/>
      <c r="L229" s="190"/>
      <c r="M229" s="190"/>
      <c r="N229" s="239">
        <f>BK229</f>
        <v>14761.38</v>
      </c>
      <c r="O229" s="239"/>
      <c r="P229" s="239"/>
      <c r="Q229" s="239"/>
      <c r="R229" s="183"/>
      <c r="T229" s="184"/>
      <c r="U229" s="180"/>
      <c r="V229" s="180"/>
      <c r="W229" s="185">
        <f>SUM(W230:W237)</f>
        <v>23.925800000000002</v>
      </c>
      <c r="X229" s="180"/>
      <c r="Y229" s="185">
        <f>SUM(Y230:Y237)</f>
        <v>0.5259919500000001</v>
      </c>
      <c r="Z229" s="180"/>
      <c r="AA229" s="186">
        <f>SUM(AA230:AA237)</f>
        <v>0</v>
      </c>
      <c r="AR229" s="187" t="s">
        <v>80</v>
      </c>
      <c r="AT229" s="188" t="s">
        <v>70</v>
      </c>
      <c r="AU229" s="188" t="s">
        <v>77</v>
      </c>
      <c r="AY229" s="187" t="s">
        <v>148</v>
      </c>
      <c r="BK229" s="189">
        <f>SUM(BK230:BK237)</f>
        <v>14761.38</v>
      </c>
    </row>
    <row r="230" spans="2:65" s="29" customFormat="1" ht="31.5" customHeight="1">
      <c r="B230" s="30"/>
      <c r="C230" s="233" t="s">
        <v>424</v>
      </c>
      <c r="D230" s="233" t="s">
        <v>297</v>
      </c>
      <c r="E230" s="234" t="s">
        <v>794</v>
      </c>
      <c r="F230" s="235" t="s">
        <v>795</v>
      </c>
      <c r="G230" s="235"/>
      <c r="H230" s="235"/>
      <c r="I230" s="235"/>
      <c r="J230" s="236" t="s">
        <v>173</v>
      </c>
      <c r="K230" s="237">
        <v>0.41900000000000004</v>
      </c>
      <c r="L230" s="238">
        <v>5430</v>
      </c>
      <c r="M230" s="238"/>
      <c r="N230" s="238">
        <f>ROUND(L230*K230,2)</f>
        <v>2275.17</v>
      </c>
      <c r="O230" s="238"/>
      <c r="P230" s="238"/>
      <c r="Q230" s="238"/>
      <c r="R230" s="32"/>
      <c r="T230" s="198"/>
      <c r="U230" s="41" t="s">
        <v>36</v>
      </c>
      <c r="V230" s="199">
        <v>0</v>
      </c>
      <c r="W230" s="199">
        <f>V230*K230</f>
        <v>0</v>
      </c>
      <c r="X230" s="199">
        <v>0.55</v>
      </c>
      <c r="Y230" s="199">
        <f>X230*K230</f>
        <v>0.23045000000000004</v>
      </c>
      <c r="Z230" s="199">
        <v>0</v>
      </c>
      <c r="AA230" s="200">
        <f>Z230*K230</f>
        <v>0</v>
      </c>
      <c r="AR230" s="11" t="s">
        <v>303</v>
      </c>
      <c r="AT230" s="11" t="s">
        <v>297</v>
      </c>
      <c r="AU230" s="11" t="s">
        <v>80</v>
      </c>
      <c r="AY230" s="11" t="s">
        <v>148</v>
      </c>
      <c r="BE230" s="201">
        <f>IF(U230="základní",N230,0)</f>
        <v>2275.17</v>
      </c>
      <c r="BF230" s="201">
        <f>IF(U230="snížená",N230,0)</f>
        <v>0</v>
      </c>
      <c r="BG230" s="201">
        <f>IF(U230="zákl. přenesená",N230,0)</f>
        <v>0</v>
      </c>
      <c r="BH230" s="201">
        <f>IF(U230="sníž. přenesená",N230,0)</f>
        <v>0</v>
      </c>
      <c r="BI230" s="201">
        <f>IF(U230="nulová",N230,0)</f>
        <v>0</v>
      </c>
      <c r="BJ230" s="11" t="s">
        <v>77</v>
      </c>
      <c r="BK230" s="201">
        <f>ROUND(L230*K230,2)</f>
        <v>2275.17</v>
      </c>
      <c r="BL230" s="11" t="s">
        <v>223</v>
      </c>
      <c r="BM230" s="11" t="s">
        <v>796</v>
      </c>
    </row>
    <row r="231" spans="2:65" s="29" customFormat="1" ht="22.5" customHeight="1">
      <c r="B231" s="30"/>
      <c r="C231" s="233" t="s">
        <v>428</v>
      </c>
      <c r="D231" s="233" t="s">
        <v>297</v>
      </c>
      <c r="E231" s="234" t="s">
        <v>797</v>
      </c>
      <c r="F231" s="235" t="s">
        <v>798</v>
      </c>
      <c r="G231" s="235"/>
      <c r="H231" s="235"/>
      <c r="I231" s="235"/>
      <c r="J231" s="236" t="s">
        <v>173</v>
      </c>
      <c r="K231" s="237">
        <v>0.5</v>
      </c>
      <c r="L231" s="238">
        <v>6170</v>
      </c>
      <c r="M231" s="238"/>
      <c r="N231" s="238">
        <f>ROUND(L231*K231,2)</f>
        <v>3085</v>
      </c>
      <c r="O231" s="238"/>
      <c r="P231" s="238"/>
      <c r="Q231" s="238"/>
      <c r="R231" s="32"/>
      <c r="T231" s="198"/>
      <c r="U231" s="41" t="s">
        <v>36</v>
      </c>
      <c r="V231" s="199">
        <v>0</v>
      </c>
      <c r="W231" s="199">
        <f>V231*K231</f>
        <v>0</v>
      </c>
      <c r="X231" s="199">
        <v>0.55</v>
      </c>
      <c r="Y231" s="199">
        <f>X231*K231</f>
        <v>0.275</v>
      </c>
      <c r="Z231" s="199">
        <v>0</v>
      </c>
      <c r="AA231" s="200">
        <f>Z231*K231</f>
        <v>0</v>
      </c>
      <c r="AR231" s="11" t="s">
        <v>303</v>
      </c>
      <c r="AT231" s="11" t="s">
        <v>297</v>
      </c>
      <c r="AU231" s="11" t="s">
        <v>80</v>
      </c>
      <c r="AY231" s="11" t="s">
        <v>148</v>
      </c>
      <c r="BE231" s="201">
        <f>IF(U231="základní",N231,0)</f>
        <v>3085</v>
      </c>
      <c r="BF231" s="201">
        <f>IF(U231="snížená",N231,0)</f>
        <v>0</v>
      </c>
      <c r="BG231" s="201">
        <f>IF(U231="zákl. přenesená",N231,0)</f>
        <v>0</v>
      </c>
      <c r="BH231" s="201">
        <f>IF(U231="sníž. přenesená",N231,0)</f>
        <v>0</v>
      </c>
      <c r="BI231" s="201">
        <f>IF(U231="nulová",N231,0)</f>
        <v>0</v>
      </c>
      <c r="BJ231" s="11" t="s">
        <v>77</v>
      </c>
      <c r="BK231" s="201">
        <f>ROUND(L231*K231,2)</f>
        <v>3085</v>
      </c>
      <c r="BL231" s="11" t="s">
        <v>223</v>
      </c>
      <c r="BM231" s="11" t="s">
        <v>799</v>
      </c>
    </row>
    <row r="232" spans="2:65" s="29" customFormat="1" ht="31.5" customHeight="1">
      <c r="B232" s="30"/>
      <c r="C232" s="192" t="s">
        <v>432</v>
      </c>
      <c r="D232" s="192" t="s">
        <v>149</v>
      </c>
      <c r="E232" s="193" t="s">
        <v>800</v>
      </c>
      <c r="F232" s="194" t="s">
        <v>801</v>
      </c>
      <c r="G232" s="194"/>
      <c r="H232" s="194"/>
      <c r="I232" s="194"/>
      <c r="J232" s="195" t="s">
        <v>169</v>
      </c>
      <c r="K232" s="196">
        <v>53.3</v>
      </c>
      <c r="L232" s="197">
        <v>121</v>
      </c>
      <c r="M232" s="197"/>
      <c r="N232" s="197">
        <f>ROUND(L232*K232,2)</f>
        <v>6449.3</v>
      </c>
      <c r="O232" s="197"/>
      <c r="P232" s="197"/>
      <c r="Q232" s="197"/>
      <c r="R232" s="32"/>
      <c r="T232" s="198"/>
      <c r="U232" s="41" t="s">
        <v>36</v>
      </c>
      <c r="V232" s="199">
        <v>0.35400000000000004</v>
      </c>
      <c r="W232" s="199">
        <f>V232*K232</f>
        <v>18.8682</v>
      </c>
      <c r="X232" s="199">
        <v>0</v>
      </c>
      <c r="Y232" s="199">
        <f>X232*K232</f>
        <v>0</v>
      </c>
      <c r="Z232" s="199">
        <v>0</v>
      </c>
      <c r="AA232" s="200">
        <f>Z232*K232</f>
        <v>0</v>
      </c>
      <c r="AR232" s="11" t="s">
        <v>223</v>
      </c>
      <c r="AT232" s="11" t="s">
        <v>149</v>
      </c>
      <c r="AU232" s="11" t="s">
        <v>80</v>
      </c>
      <c r="AY232" s="11" t="s">
        <v>148</v>
      </c>
      <c r="BE232" s="201">
        <f>IF(U232="základní",N232,0)</f>
        <v>6449.3</v>
      </c>
      <c r="BF232" s="201">
        <f>IF(U232="snížená",N232,0)</f>
        <v>0</v>
      </c>
      <c r="BG232" s="201">
        <f>IF(U232="zákl. přenesená",N232,0)</f>
        <v>0</v>
      </c>
      <c r="BH232" s="201">
        <f>IF(U232="sníž. přenesená",N232,0)</f>
        <v>0</v>
      </c>
      <c r="BI232" s="201">
        <f>IF(U232="nulová",N232,0)</f>
        <v>0</v>
      </c>
      <c r="BJ232" s="11" t="s">
        <v>77</v>
      </c>
      <c r="BK232" s="201">
        <f>ROUND(L232*K232,2)</f>
        <v>6449.3</v>
      </c>
      <c r="BL232" s="11" t="s">
        <v>223</v>
      </c>
      <c r="BM232" s="11" t="s">
        <v>802</v>
      </c>
    </row>
    <row r="233" spans="2:51" s="202" customFormat="1" ht="22.5" customHeight="1">
      <c r="B233" s="203"/>
      <c r="C233" s="204"/>
      <c r="D233" s="204"/>
      <c r="E233" s="205"/>
      <c r="F233" s="206" t="s">
        <v>803</v>
      </c>
      <c r="G233" s="206"/>
      <c r="H233" s="206"/>
      <c r="I233" s="206"/>
      <c r="J233" s="204"/>
      <c r="K233" s="207">
        <v>53.3</v>
      </c>
      <c r="L233" s="204"/>
      <c r="M233" s="204"/>
      <c r="N233" s="204"/>
      <c r="O233" s="204"/>
      <c r="P233" s="204"/>
      <c r="Q233" s="204"/>
      <c r="R233" s="208"/>
      <c r="T233" s="209"/>
      <c r="U233" s="204"/>
      <c r="V233" s="204"/>
      <c r="W233" s="204"/>
      <c r="X233" s="204"/>
      <c r="Y233" s="204"/>
      <c r="Z233" s="204"/>
      <c r="AA233" s="210"/>
      <c r="AT233" s="211" t="s">
        <v>155</v>
      </c>
      <c r="AU233" s="211" t="s">
        <v>80</v>
      </c>
      <c r="AV233" s="202" t="s">
        <v>80</v>
      </c>
      <c r="AW233" s="202" t="s">
        <v>29</v>
      </c>
      <c r="AX233" s="202" t="s">
        <v>77</v>
      </c>
      <c r="AY233" s="211" t="s">
        <v>148</v>
      </c>
    </row>
    <row r="234" spans="2:65" s="29" customFormat="1" ht="31.5" customHeight="1">
      <c r="B234" s="30"/>
      <c r="C234" s="192" t="s">
        <v>436</v>
      </c>
      <c r="D234" s="192" t="s">
        <v>149</v>
      </c>
      <c r="E234" s="193" t="s">
        <v>804</v>
      </c>
      <c r="F234" s="194" t="s">
        <v>805</v>
      </c>
      <c r="G234" s="194"/>
      <c r="H234" s="194"/>
      <c r="I234" s="194"/>
      <c r="J234" s="195" t="s">
        <v>152</v>
      </c>
      <c r="K234" s="196">
        <v>17.44</v>
      </c>
      <c r="L234" s="197">
        <v>84.7</v>
      </c>
      <c r="M234" s="197"/>
      <c r="N234" s="197">
        <f>ROUND(L234*K234,2)</f>
        <v>1477.17</v>
      </c>
      <c r="O234" s="197"/>
      <c r="P234" s="197"/>
      <c r="Q234" s="197"/>
      <c r="R234" s="32"/>
      <c r="T234" s="198"/>
      <c r="U234" s="41" t="s">
        <v>36</v>
      </c>
      <c r="V234" s="199">
        <v>0.29000000000000004</v>
      </c>
      <c r="W234" s="199">
        <f>V234*K234</f>
        <v>5.057600000000001</v>
      </c>
      <c r="X234" s="199">
        <v>0</v>
      </c>
      <c r="Y234" s="199">
        <f>X234*K234</f>
        <v>0</v>
      </c>
      <c r="Z234" s="199">
        <v>0</v>
      </c>
      <c r="AA234" s="200">
        <f>Z234*K234</f>
        <v>0</v>
      </c>
      <c r="AR234" s="11" t="s">
        <v>223</v>
      </c>
      <c r="AT234" s="11" t="s">
        <v>149</v>
      </c>
      <c r="AU234" s="11" t="s">
        <v>80</v>
      </c>
      <c r="AY234" s="11" t="s">
        <v>148</v>
      </c>
      <c r="BE234" s="201">
        <f>IF(U234="základní",N234,0)</f>
        <v>1477.17</v>
      </c>
      <c r="BF234" s="201">
        <f>IF(U234="snížená",N234,0)</f>
        <v>0</v>
      </c>
      <c r="BG234" s="201">
        <f>IF(U234="zákl. přenesená",N234,0)</f>
        <v>0</v>
      </c>
      <c r="BH234" s="201">
        <f>IF(U234="sníž. přenesená",N234,0)</f>
        <v>0</v>
      </c>
      <c r="BI234" s="201">
        <f>IF(U234="nulová",N234,0)</f>
        <v>0</v>
      </c>
      <c r="BJ234" s="11" t="s">
        <v>77</v>
      </c>
      <c r="BK234" s="201">
        <f>ROUND(L234*K234,2)</f>
        <v>1477.17</v>
      </c>
      <c r="BL234" s="11" t="s">
        <v>223</v>
      </c>
      <c r="BM234" s="11" t="s">
        <v>806</v>
      </c>
    </row>
    <row r="235" spans="2:65" s="29" customFormat="1" ht="31.5" customHeight="1">
      <c r="B235" s="30"/>
      <c r="C235" s="192" t="s">
        <v>440</v>
      </c>
      <c r="D235" s="192" t="s">
        <v>149</v>
      </c>
      <c r="E235" s="193" t="s">
        <v>807</v>
      </c>
      <c r="F235" s="194" t="s">
        <v>808</v>
      </c>
      <c r="G235" s="194"/>
      <c r="H235" s="194"/>
      <c r="I235" s="194"/>
      <c r="J235" s="195" t="s">
        <v>173</v>
      </c>
      <c r="K235" s="196">
        <v>0.8449999999999999</v>
      </c>
      <c r="L235" s="197">
        <v>822</v>
      </c>
      <c r="M235" s="197"/>
      <c r="N235" s="197">
        <f>ROUND(L235*K235,2)</f>
        <v>694.59</v>
      </c>
      <c r="O235" s="197"/>
      <c r="P235" s="197"/>
      <c r="Q235" s="197"/>
      <c r="R235" s="32"/>
      <c r="T235" s="198"/>
      <c r="U235" s="41" t="s">
        <v>36</v>
      </c>
      <c r="V235" s="199">
        <v>0</v>
      </c>
      <c r="W235" s="199">
        <f>V235*K235</f>
        <v>0</v>
      </c>
      <c r="X235" s="199">
        <v>0.024310000000000002</v>
      </c>
      <c r="Y235" s="199">
        <f>X235*K235</f>
        <v>0.02054195</v>
      </c>
      <c r="Z235" s="199">
        <v>0</v>
      </c>
      <c r="AA235" s="200">
        <f>Z235*K235</f>
        <v>0</v>
      </c>
      <c r="AR235" s="11" t="s">
        <v>223</v>
      </c>
      <c r="AT235" s="11" t="s">
        <v>149</v>
      </c>
      <c r="AU235" s="11" t="s">
        <v>80</v>
      </c>
      <c r="AY235" s="11" t="s">
        <v>148</v>
      </c>
      <c r="BE235" s="201">
        <f>IF(U235="základní",N235,0)</f>
        <v>694.59</v>
      </c>
      <c r="BF235" s="201">
        <f>IF(U235="snížená",N235,0)</f>
        <v>0</v>
      </c>
      <c r="BG235" s="201">
        <f>IF(U235="zákl. přenesená",N235,0)</f>
        <v>0</v>
      </c>
      <c r="BH235" s="201">
        <f>IF(U235="sníž. přenesená",N235,0)</f>
        <v>0</v>
      </c>
      <c r="BI235" s="201">
        <f>IF(U235="nulová",N235,0)</f>
        <v>0</v>
      </c>
      <c r="BJ235" s="11" t="s">
        <v>77</v>
      </c>
      <c r="BK235" s="201">
        <f>ROUND(L235*K235,2)</f>
        <v>694.59</v>
      </c>
      <c r="BL235" s="11" t="s">
        <v>223</v>
      </c>
      <c r="BM235" s="11" t="s">
        <v>809</v>
      </c>
    </row>
    <row r="236" spans="2:51" s="202" customFormat="1" ht="22.5" customHeight="1">
      <c r="B236" s="203"/>
      <c r="C236" s="204"/>
      <c r="D236" s="204"/>
      <c r="E236" s="205"/>
      <c r="F236" s="206" t="s">
        <v>810</v>
      </c>
      <c r="G236" s="206"/>
      <c r="H236" s="206"/>
      <c r="I236" s="206"/>
      <c r="J236" s="204"/>
      <c r="K236" s="207">
        <v>0.8449999999999999</v>
      </c>
      <c r="L236" s="204"/>
      <c r="M236" s="204"/>
      <c r="N236" s="204"/>
      <c r="O236" s="204"/>
      <c r="P236" s="204"/>
      <c r="Q236" s="204"/>
      <c r="R236" s="208"/>
      <c r="T236" s="209"/>
      <c r="U236" s="204"/>
      <c r="V236" s="204"/>
      <c r="W236" s="204"/>
      <c r="X236" s="204"/>
      <c r="Y236" s="204"/>
      <c r="Z236" s="204"/>
      <c r="AA236" s="210"/>
      <c r="AT236" s="211" t="s">
        <v>155</v>
      </c>
      <c r="AU236" s="211" t="s">
        <v>80</v>
      </c>
      <c r="AV236" s="202" t="s">
        <v>80</v>
      </c>
      <c r="AW236" s="202" t="s">
        <v>29</v>
      </c>
      <c r="AX236" s="202" t="s">
        <v>77</v>
      </c>
      <c r="AY236" s="211" t="s">
        <v>148</v>
      </c>
    </row>
    <row r="237" spans="2:65" s="29" customFormat="1" ht="31.5" customHeight="1">
      <c r="B237" s="30"/>
      <c r="C237" s="192" t="s">
        <v>444</v>
      </c>
      <c r="D237" s="192" t="s">
        <v>149</v>
      </c>
      <c r="E237" s="193" t="s">
        <v>811</v>
      </c>
      <c r="F237" s="194" t="s">
        <v>812</v>
      </c>
      <c r="G237" s="194"/>
      <c r="H237" s="194"/>
      <c r="I237" s="194"/>
      <c r="J237" s="195" t="s">
        <v>576</v>
      </c>
      <c r="K237" s="196">
        <v>139.812</v>
      </c>
      <c r="L237" s="197">
        <v>5.58</v>
      </c>
      <c r="M237" s="197"/>
      <c r="N237" s="197">
        <f>ROUND(L237*K237,2)</f>
        <v>780.15</v>
      </c>
      <c r="O237" s="197"/>
      <c r="P237" s="197"/>
      <c r="Q237" s="197"/>
      <c r="R237" s="32"/>
      <c r="T237" s="198"/>
      <c r="U237" s="41" t="s">
        <v>36</v>
      </c>
      <c r="V237" s="199">
        <v>0</v>
      </c>
      <c r="W237" s="199">
        <f>V237*K237</f>
        <v>0</v>
      </c>
      <c r="X237" s="199">
        <v>0</v>
      </c>
      <c r="Y237" s="199">
        <f>X237*K237</f>
        <v>0</v>
      </c>
      <c r="Z237" s="199">
        <v>0</v>
      </c>
      <c r="AA237" s="200">
        <f>Z237*K237</f>
        <v>0</v>
      </c>
      <c r="AR237" s="11" t="s">
        <v>223</v>
      </c>
      <c r="AT237" s="11" t="s">
        <v>149</v>
      </c>
      <c r="AU237" s="11" t="s">
        <v>80</v>
      </c>
      <c r="AY237" s="11" t="s">
        <v>148</v>
      </c>
      <c r="BE237" s="201">
        <f>IF(U237="základní",N237,0)</f>
        <v>780.15</v>
      </c>
      <c r="BF237" s="201">
        <f>IF(U237="snížená",N237,0)</f>
        <v>0</v>
      </c>
      <c r="BG237" s="201">
        <f>IF(U237="zákl. přenesená",N237,0)</f>
        <v>0</v>
      </c>
      <c r="BH237" s="201">
        <f>IF(U237="sníž. přenesená",N237,0)</f>
        <v>0</v>
      </c>
      <c r="BI237" s="201">
        <f>IF(U237="nulová",N237,0)</f>
        <v>0</v>
      </c>
      <c r="BJ237" s="11" t="s">
        <v>77</v>
      </c>
      <c r="BK237" s="201">
        <f>ROUND(L237*K237,2)</f>
        <v>780.15</v>
      </c>
      <c r="BL237" s="11" t="s">
        <v>223</v>
      </c>
      <c r="BM237" s="11" t="s">
        <v>813</v>
      </c>
    </row>
    <row r="238" spans="2:63" s="178" customFormat="1" ht="29.25" customHeight="1">
      <c r="B238" s="179"/>
      <c r="C238" s="180"/>
      <c r="D238" s="190" t="s">
        <v>596</v>
      </c>
      <c r="E238" s="190"/>
      <c r="F238" s="190"/>
      <c r="G238" s="190"/>
      <c r="H238" s="190"/>
      <c r="I238" s="190"/>
      <c r="J238" s="190"/>
      <c r="K238" s="190"/>
      <c r="L238" s="190"/>
      <c r="M238" s="190"/>
      <c r="N238" s="239">
        <f>BK238</f>
        <v>13377.29</v>
      </c>
      <c r="O238" s="239"/>
      <c r="P238" s="239"/>
      <c r="Q238" s="239"/>
      <c r="R238" s="183"/>
      <c r="T238" s="184"/>
      <c r="U238" s="180"/>
      <c r="V238" s="180"/>
      <c r="W238" s="185">
        <f>SUM(W239:W243)</f>
        <v>10.0676</v>
      </c>
      <c r="X238" s="180"/>
      <c r="Y238" s="185">
        <f>SUM(Y239:Y243)</f>
        <v>0.09570000000000001</v>
      </c>
      <c r="Z238" s="180"/>
      <c r="AA238" s="186">
        <f>SUM(AA239:AA243)</f>
        <v>0</v>
      </c>
      <c r="AR238" s="187" t="s">
        <v>80</v>
      </c>
      <c r="AT238" s="188" t="s">
        <v>70</v>
      </c>
      <c r="AU238" s="188" t="s">
        <v>77</v>
      </c>
      <c r="AY238" s="187" t="s">
        <v>148</v>
      </c>
      <c r="BK238" s="189">
        <f>SUM(BK239:BK243)</f>
        <v>13377.29</v>
      </c>
    </row>
    <row r="239" spans="2:65" s="29" customFormat="1" ht="31.5" customHeight="1">
      <c r="B239" s="30"/>
      <c r="C239" s="192" t="s">
        <v>448</v>
      </c>
      <c r="D239" s="192" t="s">
        <v>149</v>
      </c>
      <c r="E239" s="193" t="s">
        <v>814</v>
      </c>
      <c r="F239" s="194" t="s">
        <v>815</v>
      </c>
      <c r="G239" s="194"/>
      <c r="H239" s="194"/>
      <c r="I239" s="194"/>
      <c r="J239" s="195" t="s">
        <v>169</v>
      </c>
      <c r="K239" s="196">
        <v>15.2</v>
      </c>
      <c r="L239" s="197">
        <v>334</v>
      </c>
      <c r="M239" s="197"/>
      <c r="N239" s="197">
        <f>ROUND(L239*K239,2)</f>
        <v>5076.8</v>
      </c>
      <c r="O239" s="197"/>
      <c r="P239" s="197"/>
      <c r="Q239" s="197"/>
      <c r="R239" s="32"/>
      <c r="T239" s="198"/>
      <c r="U239" s="41" t="s">
        <v>36</v>
      </c>
      <c r="V239" s="199">
        <v>0.14700000000000002</v>
      </c>
      <c r="W239" s="199">
        <f>V239*K239</f>
        <v>2.2344000000000004</v>
      </c>
      <c r="X239" s="199">
        <v>0.00318</v>
      </c>
      <c r="Y239" s="199">
        <f>X239*K239</f>
        <v>0.048336</v>
      </c>
      <c r="Z239" s="199">
        <v>0</v>
      </c>
      <c r="AA239" s="200">
        <f>Z239*K239</f>
        <v>0</v>
      </c>
      <c r="AR239" s="11" t="s">
        <v>223</v>
      </c>
      <c r="AT239" s="11" t="s">
        <v>149</v>
      </c>
      <c r="AU239" s="11" t="s">
        <v>80</v>
      </c>
      <c r="AY239" s="11" t="s">
        <v>148</v>
      </c>
      <c r="BE239" s="201">
        <f>IF(U239="základní",N239,0)</f>
        <v>5076.8</v>
      </c>
      <c r="BF239" s="201">
        <f>IF(U239="snížená",N239,0)</f>
        <v>0</v>
      </c>
      <c r="BG239" s="201">
        <f>IF(U239="zákl. přenesená",N239,0)</f>
        <v>0</v>
      </c>
      <c r="BH239" s="201">
        <f>IF(U239="sníž. přenesená",N239,0)</f>
        <v>0</v>
      </c>
      <c r="BI239" s="201">
        <f>IF(U239="nulová",N239,0)</f>
        <v>0</v>
      </c>
      <c r="BJ239" s="11" t="s">
        <v>77</v>
      </c>
      <c r="BK239" s="201">
        <f>ROUND(L239*K239,2)</f>
        <v>5076.8</v>
      </c>
      <c r="BL239" s="11" t="s">
        <v>223</v>
      </c>
      <c r="BM239" s="11" t="s">
        <v>816</v>
      </c>
    </row>
    <row r="240" spans="2:65" s="29" customFormat="1" ht="22.5" customHeight="1">
      <c r="B240" s="30"/>
      <c r="C240" s="192" t="s">
        <v>452</v>
      </c>
      <c r="D240" s="192" t="s">
        <v>149</v>
      </c>
      <c r="E240" s="193" t="s">
        <v>817</v>
      </c>
      <c r="F240" s="194" t="s">
        <v>818</v>
      </c>
      <c r="G240" s="194"/>
      <c r="H240" s="194"/>
      <c r="I240" s="194"/>
      <c r="J240" s="195" t="s">
        <v>169</v>
      </c>
      <c r="K240" s="196">
        <v>15.2</v>
      </c>
      <c r="L240" s="197">
        <v>380</v>
      </c>
      <c r="M240" s="197"/>
      <c r="N240" s="197">
        <f>ROUND(L240*K240,2)</f>
        <v>5776</v>
      </c>
      <c r="O240" s="197"/>
      <c r="P240" s="197"/>
      <c r="Q240" s="197"/>
      <c r="R240" s="32"/>
      <c r="T240" s="198"/>
      <c r="U240" s="41" t="s">
        <v>36</v>
      </c>
      <c r="V240" s="199">
        <v>0.3430000000000001</v>
      </c>
      <c r="W240" s="199">
        <f>V240*K240</f>
        <v>5.213600000000001</v>
      </c>
      <c r="X240" s="199">
        <v>0.00202</v>
      </c>
      <c r="Y240" s="199">
        <f>X240*K240</f>
        <v>0.030704</v>
      </c>
      <c r="Z240" s="199">
        <v>0</v>
      </c>
      <c r="AA240" s="200">
        <f>Z240*K240</f>
        <v>0</v>
      </c>
      <c r="AR240" s="11" t="s">
        <v>223</v>
      </c>
      <c r="AT240" s="11" t="s">
        <v>149</v>
      </c>
      <c r="AU240" s="11" t="s">
        <v>80</v>
      </c>
      <c r="AY240" s="11" t="s">
        <v>148</v>
      </c>
      <c r="BE240" s="201">
        <f>IF(U240="základní",N240,0)</f>
        <v>5776</v>
      </c>
      <c r="BF240" s="201">
        <f>IF(U240="snížená",N240,0)</f>
        <v>0</v>
      </c>
      <c r="BG240" s="201">
        <f>IF(U240="zákl. přenesená",N240,0)</f>
        <v>0</v>
      </c>
      <c r="BH240" s="201">
        <f>IF(U240="sníž. přenesená",N240,0)</f>
        <v>0</v>
      </c>
      <c r="BI240" s="201">
        <f>IF(U240="nulová",N240,0)</f>
        <v>0</v>
      </c>
      <c r="BJ240" s="11" t="s">
        <v>77</v>
      </c>
      <c r="BK240" s="201">
        <f>ROUND(L240*K240,2)</f>
        <v>5776</v>
      </c>
      <c r="BL240" s="11" t="s">
        <v>223</v>
      </c>
      <c r="BM240" s="11" t="s">
        <v>819</v>
      </c>
    </row>
    <row r="241" spans="2:65" s="29" customFormat="1" ht="31.5" customHeight="1">
      <c r="B241" s="30"/>
      <c r="C241" s="192" t="s">
        <v>456</v>
      </c>
      <c r="D241" s="192" t="s">
        <v>149</v>
      </c>
      <c r="E241" s="193" t="s">
        <v>820</v>
      </c>
      <c r="F241" s="194" t="s">
        <v>821</v>
      </c>
      <c r="G241" s="194"/>
      <c r="H241" s="194"/>
      <c r="I241" s="194"/>
      <c r="J241" s="195" t="s">
        <v>321</v>
      </c>
      <c r="K241" s="196">
        <v>2</v>
      </c>
      <c r="L241" s="197">
        <v>364</v>
      </c>
      <c r="M241" s="197"/>
      <c r="N241" s="197">
        <f>ROUND(L241*K241,2)</f>
        <v>728</v>
      </c>
      <c r="O241" s="197"/>
      <c r="P241" s="197"/>
      <c r="Q241" s="197"/>
      <c r="R241" s="32"/>
      <c r="T241" s="198"/>
      <c r="U241" s="41" t="s">
        <v>36</v>
      </c>
      <c r="V241" s="199">
        <v>0.445</v>
      </c>
      <c r="W241" s="199">
        <f>V241*K241</f>
        <v>0.89</v>
      </c>
      <c r="X241" s="199">
        <v>0.00327</v>
      </c>
      <c r="Y241" s="199">
        <f>X241*K241</f>
        <v>0.00654</v>
      </c>
      <c r="Z241" s="199">
        <v>0</v>
      </c>
      <c r="AA241" s="200">
        <f>Z241*K241</f>
        <v>0</v>
      </c>
      <c r="AR241" s="11" t="s">
        <v>223</v>
      </c>
      <c r="AT241" s="11" t="s">
        <v>149</v>
      </c>
      <c r="AU241" s="11" t="s">
        <v>80</v>
      </c>
      <c r="AY241" s="11" t="s">
        <v>148</v>
      </c>
      <c r="BE241" s="201">
        <f>IF(U241="základní",N241,0)</f>
        <v>728</v>
      </c>
      <c r="BF241" s="201">
        <f>IF(U241="snížená",N241,0)</f>
        <v>0</v>
      </c>
      <c r="BG241" s="201">
        <f>IF(U241="zákl. přenesená",N241,0)</f>
        <v>0</v>
      </c>
      <c r="BH241" s="201">
        <f>IF(U241="sníž. přenesená",N241,0)</f>
        <v>0</v>
      </c>
      <c r="BI241" s="201">
        <f>IF(U241="nulová",N241,0)</f>
        <v>0</v>
      </c>
      <c r="BJ241" s="11" t="s">
        <v>77</v>
      </c>
      <c r="BK241" s="201">
        <f>ROUND(L241*K241,2)</f>
        <v>728</v>
      </c>
      <c r="BL241" s="11" t="s">
        <v>223</v>
      </c>
      <c r="BM241" s="11" t="s">
        <v>822</v>
      </c>
    </row>
    <row r="242" spans="2:65" s="29" customFormat="1" ht="22.5" customHeight="1">
      <c r="B242" s="30"/>
      <c r="C242" s="192" t="s">
        <v>460</v>
      </c>
      <c r="D242" s="192" t="s">
        <v>149</v>
      </c>
      <c r="E242" s="193" t="s">
        <v>823</v>
      </c>
      <c r="F242" s="194" t="s">
        <v>824</v>
      </c>
      <c r="G242" s="194"/>
      <c r="H242" s="194"/>
      <c r="I242" s="194"/>
      <c r="J242" s="195" t="s">
        <v>169</v>
      </c>
      <c r="K242" s="196">
        <v>4.6</v>
      </c>
      <c r="L242" s="197">
        <v>347</v>
      </c>
      <c r="M242" s="197"/>
      <c r="N242" s="197">
        <f>ROUND(L242*K242,2)</f>
        <v>1596.2</v>
      </c>
      <c r="O242" s="197"/>
      <c r="P242" s="197"/>
      <c r="Q242" s="197"/>
      <c r="R242" s="32"/>
      <c r="T242" s="198"/>
      <c r="U242" s="41" t="s">
        <v>36</v>
      </c>
      <c r="V242" s="199">
        <v>0.376</v>
      </c>
      <c r="W242" s="199">
        <f>V242*K242</f>
        <v>1.7295999999999998</v>
      </c>
      <c r="X242" s="199">
        <v>0.0022</v>
      </c>
      <c r="Y242" s="199">
        <f>X242*K242</f>
        <v>0.01012</v>
      </c>
      <c r="Z242" s="199">
        <v>0</v>
      </c>
      <c r="AA242" s="200">
        <f>Z242*K242</f>
        <v>0</v>
      </c>
      <c r="AR242" s="11" t="s">
        <v>223</v>
      </c>
      <c r="AT242" s="11" t="s">
        <v>149</v>
      </c>
      <c r="AU242" s="11" t="s">
        <v>80</v>
      </c>
      <c r="AY242" s="11" t="s">
        <v>148</v>
      </c>
      <c r="BE242" s="201">
        <f>IF(U242="základní",N242,0)</f>
        <v>1596.2</v>
      </c>
      <c r="BF242" s="201">
        <f>IF(U242="snížená",N242,0)</f>
        <v>0</v>
      </c>
      <c r="BG242" s="201">
        <f>IF(U242="zákl. přenesená",N242,0)</f>
        <v>0</v>
      </c>
      <c r="BH242" s="201">
        <f>IF(U242="sníž. přenesená",N242,0)</f>
        <v>0</v>
      </c>
      <c r="BI242" s="201">
        <f>IF(U242="nulová",N242,0)</f>
        <v>0</v>
      </c>
      <c r="BJ242" s="11" t="s">
        <v>77</v>
      </c>
      <c r="BK242" s="201">
        <f>ROUND(L242*K242,2)</f>
        <v>1596.2</v>
      </c>
      <c r="BL242" s="11" t="s">
        <v>223</v>
      </c>
      <c r="BM242" s="11" t="s">
        <v>825</v>
      </c>
    </row>
    <row r="243" spans="2:65" s="29" customFormat="1" ht="31.5" customHeight="1">
      <c r="B243" s="30"/>
      <c r="C243" s="192" t="s">
        <v>464</v>
      </c>
      <c r="D243" s="192" t="s">
        <v>149</v>
      </c>
      <c r="E243" s="193" t="s">
        <v>826</v>
      </c>
      <c r="F243" s="194" t="s">
        <v>827</v>
      </c>
      <c r="G243" s="194"/>
      <c r="H243" s="194"/>
      <c r="I243" s="194"/>
      <c r="J243" s="195" t="s">
        <v>576</v>
      </c>
      <c r="K243" s="196">
        <v>131.77</v>
      </c>
      <c r="L243" s="197">
        <v>1.52</v>
      </c>
      <c r="M243" s="197"/>
      <c r="N243" s="197">
        <f>ROUND(L243*K243,2)</f>
        <v>200.29</v>
      </c>
      <c r="O243" s="197"/>
      <c r="P243" s="197"/>
      <c r="Q243" s="197"/>
      <c r="R243" s="32"/>
      <c r="T243" s="198"/>
      <c r="U243" s="41" t="s">
        <v>36</v>
      </c>
      <c r="V243" s="199">
        <v>0</v>
      </c>
      <c r="W243" s="199">
        <f>V243*K243</f>
        <v>0</v>
      </c>
      <c r="X243" s="199">
        <v>0</v>
      </c>
      <c r="Y243" s="199">
        <f>X243*K243</f>
        <v>0</v>
      </c>
      <c r="Z243" s="199">
        <v>0</v>
      </c>
      <c r="AA243" s="200">
        <f>Z243*K243</f>
        <v>0</v>
      </c>
      <c r="AR243" s="11" t="s">
        <v>223</v>
      </c>
      <c r="AT243" s="11" t="s">
        <v>149</v>
      </c>
      <c r="AU243" s="11" t="s">
        <v>80</v>
      </c>
      <c r="AY243" s="11" t="s">
        <v>148</v>
      </c>
      <c r="BE243" s="201">
        <f>IF(U243="základní",N243,0)</f>
        <v>200.29</v>
      </c>
      <c r="BF243" s="201">
        <f>IF(U243="snížená",N243,0)</f>
        <v>0</v>
      </c>
      <c r="BG243" s="201">
        <f>IF(U243="zákl. přenesená",N243,0)</f>
        <v>0</v>
      </c>
      <c r="BH243" s="201">
        <f>IF(U243="sníž. přenesená",N243,0)</f>
        <v>0</v>
      </c>
      <c r="BI243" s="201">
        <f>IF(U243="nulová",N243,0)</f>
        <v>0</v>
      </c>
      <c r="BJ243" s="11" t="s">
        <v>77</v>
      </c>
      <c r="BK243" s="201">
        <f>ROUND(L243*K243,2)</f>
        <v>200.29</v>
      </c>
      <c r="BL243" s="11" t="s">
        <v>223</v>
      </c>
      <c r="BM243" s="11" t="s">
        <v>828</v>
      </c>
    </row>
    <row r="244" spans="2:63" s="178" customFormat="1" ht="29.25" customHeight="1">
      <c r="B244" s="179"/>
      <c r="C244" s="180"/>
      <c r="D244" s="190" t="s">
        <v>597</v>
      </c>
      <c r="E244" s="190"/>
      <c r="F244" s="190"/>
      <c r="G244" s="190"/>
      <c r="H244" s="190"/>
      <c r="I244" s="190"/>
      <c r="J244" s="190"/>
      <c r="K244" s="190"/>
      <c r="L244" s="190"/>
      <c r="M244" s="190"/>
      <c r="N244" s="239">
        <f>BK244</f>
        <v>559.36</v>
      </c>
      <c r="O244" s="239"/>
      <c r="P244" s="239"/>
      <c r="Q244" s="239"/>
      <c r="R244" s="183"/>
      <c r="T244" s="184"/>
      <c r="U244" s="180"/>
      <c r="V244" s="180"/>
      <c r="W244" s="185">
        <f>W245</f>
        <v>0.76</v>
      </c>
      <c r="X244" s="180"/>
      <c r="Y244" s="185">
        <f>Y245</f>
        <v>0.0016719999999999999</v>
      </c>
      <c r="Z244" s="180"/>
      <c r="AA244" s="186">
        <f>AA245</f>
        <v>0</v>
      </c>
      <c r="AR244" s="187" t="s">
        <v>80</v>
      </c>
      <c r="AT244" s="188" t="s">
        <v>70</v>
      </c>
      <c r="AU244" s="188" t="s">
        <v>77</v>
      </c>
      <c r="AY244" s="187" t="s">
        <v>148</v>
      </c>
      <c r="BK244" s="189">
        <f>BK245</f>
        <v>559.36</v>
      </c>
    </row>
    <row r="245" spans="2:65" s="29" customFormat="1" ht="31.5" customHeight="1">
      <c r="B245" s="30"/>
      <c r="C245" s="192" t="s">
        <v>468</v>
      </c>
      <c r="D245" s="192" t="s">
        <v>149</v>
      </c>
      <c r="E245" s="193" t="s">
        <v>829</v>
      </c>
      <c r="F245" s="194" t="s">
        <v>830</v>
      </c>
      <c r="G245" s="194"/>
      <c r="H245" s="194"/>
      <c r="I245" s="194"/>
      <c r="J245" s="195" t="s">
        <v>169</v>
      </c>
      <c r="K245" s="196">
        <v>15.2</v>
      </c>
      <c r="L245" s="197">
        <v>36.8</v>
      </c>
      <c r="M245" s="197"/>
      <c r="N245" s="197">
        <f>ROUND(L245*K245,2)</f>
        <v>559.36</v>
      </c>
      <c r="O245" s="197"/>
      <c r="P245" s="197"/>
      <c r="Q245" s="197"/>
      <c r="R245" s="32"/>
      <c r="T245" s="198"/>
      <c r="U245" s="41" t="s">
        <v>36</v>
      </c>
      <c r="V245" s="199">
        <v>0.05</v>
      </c>
      <c r="W245" s="199">
        <f>V245*K245</f>
        <v>0.76</v>
      </c>
      <c r="X245" s="199">
        <v>0.00011</v>
      </c>
      <c r="Y245" s="199">
        <f>X245*K245</f>
        <v>0.0016719999999999999</v>
      </c>
      <c r="Z245" s="199">
        <v>0</v>
      </c>
      <c r="AA245" s="200">
        <f>Z245*K245</f>
        <v>0</v>
      </c>
      <c r="AR245" s="11" t="s">
        <v>223</v>
      </c>
      <c r="AT245" s="11" t="s">
        <v>149</v>
      </c>
      <c r="AU245" s="11" t="s">
        <v>80</v>
      </c>
      <c r="AY245" s="11" t="s">
        <v>148</v>
      </c>
      <c r="BE245" s="201">
        <f>IF(U245="základní",N245,0)</f>
        <v>559.36</v>
      </c>
      <c r="BF245" s="201">
        <f>IF(U245="snížená",N245,0)</f>
        <v>0</v>
      </c>
      <c r="BG245" s="201">
        <f>IF(U245="zákl. přenesená",N245,0)</f>
        <v>0</v>
      </c>
      <c r="BH245" s="201">
        <f>IF(U245="sníž. přenesená",N245,0)</f>
        <v>0</v>
      </c>
      <c r="BI245" s="201">
        <f>IF(U245="nulová",N245,0)</f>
        <v>0</v>
      </c>
      <c r="BJ245" s="11" t="s">
        <v>77</v>
      </c>
      <c r="BK245" s="201">
        <f>ROUND(L245*K245,2)</f>
        <v>559.36</v>
      </c>
      <c r="BL245" s="11" t="s">
        <v>223</v>
      </c>
      <c r="BM245" s="11" t="s">
        <v>831</v>
      </c>
    </row>
    <row r="246" spans="2:63" s="178" customFormat="1" ht="29.25" customHeight="1">
      <c r="B246" s="179"/>
      <c r="C246" s="180"/>
      <c r="D246" s="190" t="s">
        <v>598</v>
      </c>
      <c r="E246" s="190"/>
      <c r="F246" s="190"/>
      <c r="G246" s="190"/>
      <c r="H246" s="190"/>
      <c r="I246" s="190"/>
      <c r="J246" s="190"/>
      <c r="K246" s="190"/>
      <c r="L246" s="190"/>
      <c r="M246" s="190"/>
      <c r="N246" s="239">
        <f>BK246</f>
        <v>7718.259999999999</v>
      </c>
      <c r="O246" s="239"/>
      <c r="P246" s="239"/>
      <c r="Q246" s="239"/>
      <c r="R246" s="183"/>
      <c r="T246" s="184"/>
      <c r="U246" s="180"/>
      <c r="V246" s="180"/>
      <c r="W246" s="185">
        <f>SUM(W247:W250)</f>
        <v>11.259917999999999</v>
      </c>
      <c r="X246" s="180"/>
      <c r="Y246" s="185">
        <f>SUM(Y247:Y250)</f>
        <v>0.16029026999999998</v>
      </c>
      <c r="Z246" s="180"/>
      <c r="AA246" s="186">
        <f>SUM(AA247:AA250)</f>
        <v>0</v>
      </c>
      <c r="AR246" s="187" t="s">
        <v>80</v>
      </c>
      <c r="AT246" s="188" t="s">
        <v>70</v>
      </c>
      <c r="AU246" s="188" t="s">
        <v>77</v>
      </c>
      <c r="AY246" s="187" t="s">
        <v>148</v>
      </c>
      <c r="BK246" s="189">
        <f>SUM(BK247:BK250)</f>
        <v>7718.259999999999</v>
      </c>
    </row>
    <row r="247" spans="2:65" s="29" customFormat="1" ht="31.5" customHeight="1">
      <c r="B247" s="30"/>
      <c r="C247" s="233" t="s">
        <v>472</v>
      </c>
      <c r="D247" s="233" t="s">
        <v>297</v>
      </c>
      <c r="E247" s="234" t="s">
        <v>832</v>
      </c>
      <c r="F247" s="235" t="s">
        <v>833</v>
      </c>
      <c r="G247" s="235"/>
      <c r="H247" s="235"/>
      <c r="I247" s="235"/>
      <c r="J247" s="236" t="s">
        <v>152</v>
      </c>
      <c r="K247" s="237">
        <v>17.217</v>
      </c>
      <c r="L247" s="238">
        <v>206</v>
      </c>
      <c r="M247" s="238"/>
      <c r="N247" s="238">
        <f>ROUND(L247*K247,2)</f>
        <v>3546.7</v>
      </c>
      <c r="O247" s="238"/>
      <c r="P247" s="238"/>
      <c r="Q247" s="238"/>
      <c r="R247" s="32"/>
      <c r="T247" s="198"/>
      <c r="U247" s="41" t="s">
        <v>36</v>
      </c>
      <c r="V247" s="199">
        <v>0</v>
      </c>
      <c r="W247" s="199">
        <f>V247*K247</f>
        <v>0</v>
      </c>
      <c r="X247" s="199">
        <v>0.00931</v>
      </c>
      <c r="Y247" s="199">
        <f>X247*K247</f>
        <v>0.16029026999999998</v>
      </c>
      <c r="Z247" s="199">
        <v>0</v>
      </c>
      <c r="AA247" s="200">
        <f>Z247*K247</f>
        <v>0</v>
      </c>
      <c r="AR247" s="11" t="s">
        <v>303</v>
      </c>
      <c r="AT247" s="11" t="s">
        <v>297</v>
      </c>
      <c r="AU247" s="11" t="s">
        <v>80</v>
      </c>
      <c r="AY247" s="11" t="s">
        <v>148</v>
      </c>
      <c r="BE247" s="201">
        <f>IF(U247="základní",N247,0)</f>
        <v>3546.7</v>
      </c>
      <c r="BF247" s="201">
        <f>IF(U247="snížená",N247,0)</f>
        <v>0</v>
      </c>
      <c r="BG247" s="201">
        <f>IF(U247="zákl. přenesená",N247,0)</f>
        <v>0</v>
      </c>
      <c r="BH247" s="201">
        <f>IF(U247="sníž. přenesená",N247,0)</f>
        <v>0</v>
      </c>
      <c r="BI247" s="201">
        <f>IF(U247="nulová",N247,0)</f>
        <v>0</v>
      </c>
      <c r="BJ247" s="11" t="s">
        <v>77</v>
      </c>
      <c r="BK247" s="201">
        <f>ROUND(L247*K247,2)</f>
        <v>3546.7</v>
      </c>
      <c r="BL247" s="11" t="s">
        <v>223</v>
      </c>
      <c r="BM247" s="11" t="s">
        <v>834</v>
      </c>
    </row>
    <row r="248" spans="2:65" s="29" customFormat="1" ht="31.5" customHeight="1">
      <c r="B248" s="30"/>
      <c r="C248" s="192" t="s">
        <v>476</v>
      </c>
      <c r="D248" s="192" t="s">
        <v>149</v>
      </c>
      <c r="E248" s="193" t="s">
        <v>835</v>
      </c>
      <c r="F248" s="194" t="s">
        <v>836</v>
      </c>
      <c r="G248" s="194"/>
      <c r="H248" s="194"/>
      <c r="I248" s="194"/>
      <c r="J248" s="195" t="s">
        <v>152</v>
      </c>
      <c r="K248" s="196">
        <v>17.217</v>
      </c>
      <c r="L248" s="197">
        <v>239</v>
      </c>
      <c r="M248" s="197"/>
      <c r="N248" s="197">
        <f>ROUND(L248*K248,2)</f>
        <v>4114.86</v>
      </c>
      <c r="O248" s="197"/>
      <c r="P248" s="197"/>
      <c r="Q248" s="197"/>
      <c r="R248" s="32"/>
      <c r="T248" s="198"/>
      <c r="U248" s="41" t="s">
        <v>36</v>
      </c>
      <c r="V248" s="199">
        <v>0.654</v>
      </c>
      <c r="W248" s="199">
        <f>V248*K248</f>
        <v>11.259917999999999</v>
      </c>
      <c r="X248" s="199">
        <v>0</v>
      </c>
      <c r="Y248" s="199">
        <f>X248*K248</f>
        <v>0</v>
      </c>
      <c r="Z248" s="199">
        <v>0</v>
      </c>
      <c r="AA248" s="200">
        <f>Z248*K248</f>
        <v>0</v>
      </c>
      <c r="AR248" s="11" t="s">
        <v>223</v>
      </c>
      <c r="AT248" s="11" t="s">
        <v>149</v>
      </c>
      <c r="AU248" s="11" t="s">
        <v>80</v>
      </c>
      <c r="AY248" s="11" t="s">
        <v>148</v>
      </c>
      <c r="BE248" s="201">
        <f>IF(U248="základní",N248,0)</f>
        <v>4114.86</v>
      </c>
      <c r="BF248" s="201">
        <f>IF(U248="snížená",N248,0)</f>
        <v>0</v>
      </c>
      <c r="BG248" s="201">
        <f>IF(U248="zákl. přenesená",N248,0)</f>
        <v>0</v>
      </c>
      <c r="BH248" s="201">
        <f>IF(U248="sníž. přenesená",N248,0)</f>
        <v>0</v>
      </c>
      <c r="BI248" s="201">
        <f>IF(U248="nulová",N248,0)</f>
        <v>0</v>
      </c>
      <c r="BJ248" s="11" t="s">
        <v>77</v>
      </c>
      <c r="BK248" s="201">
        <f>ROUND(L248*K248,2)</f>
        <v>4114.86</v>
      </c>
      <c r="BL248" s="11" t="s">
        <v>223</v>
      </c>
      <c r="BM248" s="11" t="s">
        <v>837</v>
      </c>
    </row>
    <row r="249" spans="2:51" s="202" customFormat="1" ht="22.5" customHeight="1">
      <c r="B249" s="203"/>
      <c r="C249" s="204"/>
      <c r="D249" s="204"/>
      <c r="E249" s="205"/>
      <c r="F249" s="206" t="s">
        <v>838</v>
      </c>
      <c r="G249" s="206"/>
      <c r="H249" s="206"/>
      <c r="I249" s="206"/>
      <c r="J249" s="204"/>
      <c r="K249" s="207">
        <v>17.217</v>
      </c>
      <c r="L249" s="204"/>
      <c r="M249" s="204"/>
      <c r="N249" s="204"/>
      <c r="O249" s="204"/>
      <c r="P249" s="204"/>
      <c r="Q249" s="204"/>
      <c r="R249" s="208"/>
      <c r="T249" s="209"/>
      <c r="U249" s="204"/>
      <c r="V249" s="204"/>
      <c r="W249" s="204"/>
      <c r="X249" s="204"/>
      <c r="Y249" s="204"/>
      <c r="Z249" s="204"/>
      <c r="AA249" s="210"/>
      <c r="AT249" s="211" t="s">
        <v>155</v>
      </c>
      <c r="AU249" s="211" t="s">
        <v>80</v>
      </c>
      <c r="AV249" s="202" t="s">
        <v>80</v>
      </c>
      <c r="AW249" s="202" t="s">
        <v>29</v>
      </c>
      <c r="AX249" s="202" t="s">
        <v>77</v>
      </c>
      <c r="AY249" s="211" t="s">
        <v>148</v>
      </c>
    </row>
    <row r="250" spans="2:65" s="29" customFormat="1" ht="31.5" customHeight="1">
      <c r="B250" s="30"/>
      <c r="C250" s="192" t="s">
        <v>480</v>
      </c>
      <c r="D250" s="192" t="s">
        <v>149</v>
      </c>
      <c r="E250" s="193" t="s">
        <v>839</v>
      </c>
      <c r="F250" s="194" t="s">
        <v>840</v>
      </c>
      <c r="G250" s="194"/>
      <c r="H250" s="194"/>
      <c r="I250" s="194"/>
      <c r="J250" s="195" t="s">
        <v>576</v>
      </c>
      <c r="K250" s="196">
        <v>76.616</v>
      </c>
      <c r="L250" s="197">
        <v>0.7400000000000001</v>
      </c>
      <c r="M250" s="197"/>
      <c r="N250" s="197">
        <f>ROUND(L250*K250,2)</f>
        <v>56.7</v>
      </c>
      <c r="O250" s="197"/>
      <c r="P250" s="197"/>
      <c r="Q250" s="197"/>
      <c r="R250" s="32"/>
      <c r="T250" s="198"/>
      <c r="U250" s="41" t="s">
        <v>36</v>
      </c>
      <c r="V250" s="199">
        <v>0</v>
      </c>
      <c r="W250" s="199">
        <f>V250*K250</f>
        <v>0</v>
      </c>
      <c r="X250" s="199">
        <v>0</v>
      </c>
      <c r="Y250" s="199">
        <f>X250*K250</f>
        <v>0</v>
      </c>
      <c r="Z250" s="199">
        <v>0</v>
      </c>
      <c r="AA250" s="200">
        <f>Z250*K250</f>
        <v>0</v>
      </c>
      <c r="AR250" s="11" t="s">
        <v>223</v>
      </c>
      <c r="AT250" s="11" t="s">
        <v>149</v>
      </c>
      <c r="AU250" s="11" t="s">
        <v>80</v>
      </c>
      <c r="AY250" s="11" t="s">
        <v>148</v>
      </c>
      <c r="BE250" s="201">
        <f>IF(U250="základní",N250,0)</f>
        <v>56.7</v>
      </c>
      <c r="BF250" s="201">
        <f>IF(U250="snížená",N250,0)</f>
        <v>0</v>
      </c>
      <c r="BG250" s="201">
        <f>IF(U250="zákl. přenesená",N250,0)</f>
        <v>0</v>
      </c>
      <c r="BH250" s="201">
        <f>IF(U250="sníž. přenesená",N250,0)</f>
        <v>0</v>
      </c>
      <c r="BI250" s="201">
        <f>IF(U250="nulová",N250,0)</f>
        <v>0</v>
      </c>
      <c r="BJ250" s="11" t="s">
        <v>77</v>
      </c>
      <c r="BK250" s="201">
        <f>ROUND(L250*K250,2)</f>
        <v>56.7</v>
      </c>
      <c r="BL250" s="11" t="s">
        <v>223</v>
      </c>
      <c r="BM250" s="11" t="s">
        <v>841</v>
      </c>
    </row>
    <row r="251" spans="2:63" s="178" customFormat="1" ht="29.25" customHeight="1">
      <c r="B251" s="179"/>
      <c r="C251" s="180"/>
      <c r="D251" s="190" t="s">
        <v>599</v>
      </c>
      <c r="E251" s="190"/>
      <c r="F251" s="190"/>
      <c r="G251" s="190"/>
      <c r="H251" s="190"/>
      <c r="I251" s="190"/>
      <c r="J251" s="190"/>
      <c r="K251" s="190"/>
      <c r="L251" s="190"/>
      <c r="M251" s="190"/>
      <c r="N251" s="239">
        <f>BK251</f>
        <v>91714.66</v>
      </c>
      <c r="O251" s="239"/>
      <c r="P251" s="239"/>
      <c r="Q251" s="239"/>
      <c r="R251" s="183"/>
      <c r="T251" s="184"/>
      <c r="U251" s="180"/>
      <c r="V251" s="180"/>
      <c r="W251" s="185">
        <f>SUM(W252:W256)</f>
        <v>3.356</v>
      </c>
      <c r="X251" s="180"/>
      <c r="Y251" s="185">
        <f>SUM(Y252:Y256)</f>
        <v>0.0026</v>
      </c>
      <c r="Z251" s="180"/>
      <c r="AA251" s="186">
        <f>SUM(AA252:AA256)</f>
        <v>0</v>
      </c>
      <c r="AR251" s="187" t="s">
        <v>80</v>
      </c>
      <c r="AT251" s="188" t="s">
        <v>70</v>
      </c>
      <c r="AU251" s="188" t="s">
        <v>77</v>
      </c>
      <c r="AY251" s="187" t="s">
        <v>148</v>
      </c>
      <c r="BK251" s="189">
        <f>SUM(BK252:BK256)</f>
        <v>91714.66</v>
      </c>
    </row>
    <row r="252" spans="2:65" s="29" customFormat="1" ht="22.5" customHeight="1">
      <c r="B252" s="30"/>
      <c r="C252" s="233" t="s">
        <v>484</v>
      </c>
      <c r="D252" s="233" t="s">
        <v>297</v>
      </c>
      <c r="E252" s="234" t="s">
        <v>842</v>
      </c>
      <c r="F252" s="235" t="s">
        <v>843</v>
      </c>
      <c r="G252" s="235"/>
      <c r="H252" s="235"/>
      <c r="I252" s="235"/>
      <c r="J252" s="236" t="s">
        <v>321</v>
      </c>
      <c r="K252" s="237">
        <v>2</v>
      </c>
      <c r="L252" s="238">
        <v>174</v>
      </c>
      <c r="M252" s="238"/>
      <c r="N252" s="238">
        <f>ROUND(L252*K252,2)</f>
        <v>348</v>
      </c>
      <c r="O252" s="238"/>
      <c r="P252" s="238"/>
      <c r="Q252" s="238"/>
      <c r="R252" s="32"/>
      <c r="T252" s="198"/>
      <c r="U252" s="41" t="s">
        <v>36</v>
      </c>
      <c r="V252" s="199">
        <v>0</v>
      </c>
      <c r="W252" s="199">
        <f>V252*K252</f>
        <v>0</v>
      </c>
      <c r="X252" s="199">
        <v>0.0013</v>
      </c>
      <c r="Y252" s="199">
        <f>X252*K252</f>
        <v>0.0026</v>
      </c>
      <c r="Z252" s="199">
        <v>0</v>
      </c>
      <c r="AA252" s="200">
        <f>Z252*K252</f>
        <v>0</v>
      </c>
      <c r="AR252" s="11" t="s">
        <v>303</v>
      </c>
      <c r="AT252" s="11" t="s">
        <v>297</v>
      </c>
      <c r="AU252" s="11" t="s">
        <v>80</v>
      </c>
      <c r="AY252" s="11" t="s">
        <v>148</v>
      </c>
      <c r="BE252" s="201">
        <f>IF(U252="základní",N252,0)</f>
        <v>348</v>
      </c>
      <c r="BF252" s="201">
        <f>IF(U252="snížená",N252,0)</f>
        <v>0</v>
      </c>
      <c r="BG252" s="201">
        <f>IF(U252="zákl. přenesená",N252,0)</f>
        <v>0</v>
      </c>
      <c r="BH252" s="201">
        <f>IF(U252="sníž. přenesená",N252,0)</f>
        <v>0</v>
      </c>
      <c r="BI252" s="201">
        <f>IF(U252="nulová",N252,0)</f>
        <v>0</v>
      </c>
      <c r="BJ252" s="11" t="s">
        <v>77</v>
      </c>
      <c r="BK252" s="201">
        <f>ROUND(L252*K252,2)</f>
        <v>348</v>
      </c>
      <c r="BL252" s="11" t="s">
        <v>223</v>
      </c>
      <c r="BM252" s="11" t="s">
        <v>844</v>
      </c>
    </row>
    <row r="253" spans="2:65" s="29" customFormat="1" ht="44.25" customHeight="1">
      <c r="B253" s="30"/>
      <c r="C253" s="192" t="s">
        <v>488</v>
      </c>
      <c r="D253" s="192" t="s">
        <v>149</v>
      </c>
      <c r="E253" s="193" t="s">
        <v>845</v>
      </c>
      <c r="F253" s="194" t="s">
        <v>846</v>
      </c>
      <c r="G253" s="194"/>
      <c r="H253" s="194"/>
      <c r="I253" s="194"/>
      <c r="J253" s="195" t="s">
        <v>321</v>
      </c>
      <c r="K253" s="196">
        <v>1</v>
      </c>
      <c r="L253" s="197">
        <v>10000</v>
      </c>
      <c r="M253" s="197"/>
      <c r="N253" s="197">
        <f>ROUND(L253*K253,2)</f>
        <v>10000</v>
      </c>
      <c r="O253" s="197"/>
      <c r="P253" s="197"/>
      <c r="Q253" s="197"/>
      <c r="R253" s="32"/>
      <c r="T253" s="198"/>
      <c r="U253" s="41" t="s">
        <v>36</v>
      </c>
      <c r="V253" s="199">
        <v>1.408</v>
      </c>
      <c r="W253" s="199">
        <f>V253*K253</f>
        <v>1.408</v>
      </c>
      <c r="X253" s="199">
        <v>0</v>
      </c>
      <c r="Y253" s="199">
        <f>X253*K253</f>
        <v>0</v>
      </c>
      <c r="Z253" s="199">
        <v>0</v>
      </c>
      <c r="AA253" s="200">
        <f>Z253*K253</f>
        <v>0</v>
      </c>
      <c r="AR253" s="11" t="s">
        <v>223</v>
      </c>
      <c r="AT253" s="11" t="s">
        <v>149</v>
      </c>
      <c r="AU253" s="11" t="s">
        <v>80</v>
      </c>
      <c r="AY253" s="11" t="s">
        <v>148</v>
      </c>
      <c r="BE253" s="201">
        <f>IF(U253="základní",N253,0)</f>
        <v>10000</v>
      </c>
      <c r="BF253" s="201">
        <f>IF(U253="snížená",N253,0)</f>
        <v>0</v>
      </c>
      <c r="BG253" s="201">
        <f>IF(U253="zákl. přenesená",N253,0)</f>
        <v>0</v>
      </c>
      <c r="BH253" s="201">
        <f>IF(U253="sníž. přenesená",N253,0)</f>
        <v>0</v>
      </c>
      <c r="BI253" s="201">
        <f>IF(U253="nulová",N253,0)</f>
        <v>0</v>
      </c>
      <c r="BJ253" s="11" t="s">
        <v>77</v>
      </c>
      <c r="BK253" s="201">
        <f>ROUND(L253*K253,2)</f>
        <v>10000</v>
      </c>
      <c r="BL253" s="11" t="s">
        <v>223</v>
      </c>
      <c r="BM253" s="11" t="s">
        <v>847</v>
      </c>
    </row>
    <row r="254" spans="2:65" s="29" customFormat="1" ht="22.5" customHeight="1">
      <c r="B254" s="30"/>
      <c r="C254" s="192" t="s">
        <v>492</v>
      </c>
      <c r="D254" s="192" t="s">
        <v>149</v>
      </c>
      <c r="E254" s="193" t="s">
        <v>848</v>
      </c>
      <c r="F254" s="194" t="s">
        <v>849</v>
      </c>
      <c r="G254" s="194"/>
      <c r="H254" s="194"/>
      <c r="I254" s="194"/>
      <c r="J254" s="195" t="s">
        <v>562</v>
      </c>
      <c r="K254" s="196">
        <v>1</v>
      </c>
      <c r="L254" s="197">
        <v>80000</v>
      </c>
      <c r="M254" s="197"/>
      <c r="N254" s="197">
        <f>ROUND(L254*K254,2)</f>
        <v>80000</v>
      </c>
      <c r="O254" s="197"/>
      <c r="P254" s="197"/>
      <c r="Q254" s="197"/>
      <c r="R254" s="32"/>
      <c r="T254" s="198"/>
      <c r="U254" s="41" t="s">
        <v>36</v>
      </c>
      <c r="V254" s="199">
        <v>1.408</v>
      </c>
      <c r="W254" s="199">
        <f>V254*K254</f>
        <v>1.408</v>
      </c>
      <c r="X254" s="199">
        <v>0</v>
      </c>
      <c r="Y254" s="199">
        <f>X254*K254</f>
        <v>0</v>
      </c>
      <c r="Z254" s="199">
        <v>0</v>
      </c>
      <c r="AA254" s="200">
        <f>Z254*K254</f>
        <v>0</v>
      </c>
      <c r="AR254" s="11" t="s">
        <v>223</v>
      </c>
      <c r="AT254" s="11" t="s">
        <v>149</v>
      </c>
      <c r="AU254" s="11" t="s">
        <v>80</v>
      </c>
      <c r="AY254" s="11" t="s">
        <v>148</v>
      </c>
      <c r="BE254" s="201">
        <f>IF(U254="základní",N254,0)</f>
        <v>80000</v>
      </c>
      <c r="BF254" s="201">
        <f>IF(U254="snížená",N254,0)</f>
        <v>0</v>
      </c>
      <c r="BG254" s="201">
        <f>IF(U254="zákl. přenesená",N254,0)</f>
        <v>0</v>
      </c>
      <c r="BH254" s="201">
        <f>IF(U254="sníž. přenesená",N254,0)</f>
        <v>0</v>
      </c>
      <c r="BI254" s="201">
        <f>IF(U254="nulová",N254,0)</f>
        <v>0</v>
      </c>
      <c r="BJ254" s="11" t="s">
        <v>77</v>
      </c>
      <c r="BK254" s="201">
        <f>ROUND(L254*K254,2)</f>
        <v>80000</v>
      </c>
      <c r="BL254" s="11" t="s">
        <v>223</v>
      </c>
      <c r="BM254" s="11" t="s">
        <v>850</v>
      </c>
    </row>
    <row r="255" spans="2:65" s="29" customFormat="1" ht="22.5" customHeight="1">
      <c r="B255" s="30"/>
      <c r="C255" s="192" t="s">
        <v>496</v>
      </c>
      <c r="D255" s="192" t="s">
        <v>149</v>
      </c>
      <c r="E255" s="193" t="s">
        <v>851</v>
      </c>
      <c r="F255" s="194" t="s">
        <v>852</v>
      </c>
      <c r="G255" s="194"/>
      <c r="H255" s="194"/>
      <c r="I255" s="194"/>
      <c r="J255" s="195" t="s">
        <v>321</v>
      </c>
      <c r="K255" s="196">
        <v>2</v>
      </c>
      <c r="L255" s="197">
        <v>72.5</v>
      </c>
      <c r="M255" s="197"/>
      <c r="N255" s="197">
        <f>ROUND(L255*K255,2)</f>
        <v>145</v>
      </c>
      <c r="O255" s="197"/>
      <c r="P255" s="197"/>
      <c r="Q255" s="197"/>
      <c r="R255" s="32"/>
      <c r="T255" s="198"/>
      <c r="U255" s="41" t="s">
        <v>36</v>
      </c>
      <c r="V255" s="199">
        <v>0.27</v>
      </c>
      <c r="W255" s="199">
        <f>V255*K255</f>
        <v>0.54</v>
      </c>
      <c r="X255" s="199">
        <v>0</v>
      </c>
      <c r="Y255" s="199">
        <f>X255*K255</f>
        <v>0</v>
      </c>
      <c r="Z255" s="199">
        <v>0</v>
      </c>
      <c r="AA255" s="200">
        <f>Z255*K255</f>
        <v>0</v>
      </c>
      <c r="AR255" s="11" t="s">
        <v>223</v>
      </c>
      <c r="AT255" s="11" t="s">
        <v>149</v>
      </c>
      <c r="AU255" s="11" t="s">
        <v>80</v>
      </c>
      <c r="AY255" s="11" t="s">
        <v>148</v>
      </c>
      <c r="BE255" s="201">
        <f>IF(U255="základní",N255,0)</f>
        <v>145</v>
      </c>
      <c r="BF255" s="201">
        <f>IF(U255="snížená",N255,0)</f>
        <v>0</v>
      </c>
      <c r="BG255" s="201">
        <f>IF(U255="zákl. přenesená",N255,0)</f>
        <v>0</v>
      </c>
      <c r="BH255" s="201">
        <f>IF(U255="sníž. přenesená",N255,0)</f>
        <v>0</v>
      </c>
      <c r="BI255" s="201">
        <f>IF(U255="nulová",N255,0)</f>
        <v>0</v>
      </c>
      <c r="BJ255" s="11" t="s">
        <v>77</v>
      </c>
      <c r="BK255" s="201">
        <f>ROUND(L255*K255,2)</f>
        <v>145</v>
      </c>
      <c r="BL255" s="11" t="s">
        <v>223</v>
      </c>
      <c r="BM255" s="11" t="s">
        <v>853</v>
      </c>
    </row>
    <row r="256" spans="2:65" s="29" customFormat="1" ht="31.5" customHeight="1">
      <c r="B256" s="30"/>
      <c r="C256" s="192" t="s">
        <v>500</v>
      </c>
      <c r="D256" s="192" t="s">
        <v>149</v>
      </c>
      <c r="E256" s="193" t="s">
        <v>854</v>
      </c>
      <c r="F256" s="194" t="s">
        <v>855</v>
      </c>
      <c r="G256" s="194"/>
      <c r="H256" s="194"/>
      <c r="I256" s="194"/>
      <c r="J256" s="195" t="s">
        <v>576</v>
      </c>
      <c r="K256" s="196">
        <v>904.93</v>
      </c>
      <c r="L256" s="197">
        <v>1.35</v>
      </c>
      <c r="M256" s="197"/>
      <c r="N256" s="197">
        <f>ROUND(L256*K256,2)</f>
        <v>1221.66</v>
      </c>
      <c r="O256" s="197"/>
      <c r="P256" s="197"/>
      <c r="Q256" s="197"/>
      <c r="R256" s="32"/>
      <c r="T256" s="198"/>
      <c r="U256" s="41" t="s">
        <v>36</v>
      </c>
      <c r="V256" s="199">
        <v>0</v>
      </c>
      <c r="W256" s="199">
        <f>V256*K256</f>
        <v>0</v>
      </c>
      <c r="X256" s="199">
        <v>0</v>
      </c>
      <c r="Y256" s="199">
        <f>X256*K256</f>
        <v>0</v>
      </c>
      <c r="Z256" s="199">
        <v>0</v>
      </c>
      <c r="AA256" s="200">
        <f>Z256*K256</f>
        <v>0</v>
      </c>
      <c r="AR256" s="11" t="s">
        <v>223</v>
      </c>
      <c r="AT256" s="11" t="s">
        <v>149</v>
      </c>
      <c r="AU256" s="11" t="s">
        <v>80</v>
      </c>
      <c r="AY256" s="11" t="s">
        <v>148</v>
      </c>
      <c r="BE256" s="201">
        <f>IF(U256="základní",N256,0)</f>
        <v>1221.66</v>
      </c>
      <c r="BF256" s="201">
        <f>IF(U256="snížená",N256,0)</f>
        <v>0</v>
      </c>
      <c r="BG256" s="201">
        <f>IF(U256="zákl. přenesená",N256,0)</f>
        <v>0</v>
      </c>
      <c r="BH256" s="201">
        <f>IF(U256="sníž. přenesená",N256,0)</f>
        <v>0</v>
      </c>
      <c r="BI256" s="201">
        <f>IF(U256="nulová",N256,0)</f>
        <v>0</v>
      </c>
      <c r="BJ256" s="11" t="s">
        <v>77</v>
      </c>
      <c r="BK256" s="201">
        <f>ROUND(L256*K256,2)</f>
        <v>1221.66</v>
      </c>
      <c r="BL256" s="11" t="s">
        <v>223</v>
      </c>
      <c r="BM256" s="11" t="s">
        <v>856</v>
      </c>
    </row>
    <row r="257" spans="2:63" s="178" customFormat="1" ht="29.25" customHeight="1">
      <c r="B257" s="179"/>
      <c r="C257" s="180"/>
      <c r="D257" s="190" t="s">
        <v>600</v>
      </c>
      <c r="E257" s="190"/>
      <c r="F257" s="190"/>
      <c r="G257" s="190"/>
      <c r="H257" s="190"/>
      <c r="I257" s="190"/>
      <c r="J257" s="190"/>
      <c r="K257" s="190"/>
      <c r="L257" s="190"/>
      <c r="M257" s="190"/>
      <c r="N257" s="239">
        <f>BK257</f>
        <v>4980.88</v>
      </c>
      <c r="O257" s="239"/>
      <c r="P257" s="239"/>
      <c r="Q257" s="239"/>
      <c r="R257" s="183"/>
      <c r="T257" s="184"/>
      <c r="U257" s="180"/>
      <c r="V257" s="180"/>
      <c r="W257" s="185">
        <f>SUM(W258:W260)</f>
        <v>5.109</v>
      </c>
      <c r="X257" s="180"/>
      <c r="Y257" s="185">
        <f>SUM(Y258:Y260)</f>
        <v>0.4209685</v>
      </c>
      <c r="Z257" s="180"/>
      <c r="AA257" s="186">
        <f>SUM(AA258:AA260)</f>
        <v>0</v>
      </c>
      <c r="AR257" s="187" t="s">
        <v>80</v>
      </c>
      <c r="AT257" s="188" t="s">
        <v>70</v>
      </c>
      <c r="AU257" s="188" t="s">
        <v>77</v>
      </c>
      <c r="AY257" s="187" t="s">
        <v>148</v>
      </c>
      <c r="BK257" s="189">
        <f>SUM(BK258:BK260)</f>
        <v>4980.88</v>
      </c>
    </row>
    <row r="258" spans="2:65" s="29" customFormat="1" ht="31.5" customHeight="1">
      <c r="B258" s="30"/>
      <c r="C258" s="192" t="s">
        <v>504</v>
      </c>
      <c r="D258" s="192" t="s">
        <v>149</v>
      </c>
      <c r="E258" s="193" t="s">
        <v>857</v>
      </c>
      <c r="F258" s="194" t="s">
        <v>858</v>
      </c>
      <c r="G258" s="194"/>
      <c r="H258" s="194"/>
      <c r="I258" s="194"/>
      <c r="J258" s="195" t="s">
        <v>152</v>
      </c>
      <c r="K258" s="196">
        <v>6.55</v>
      </c>
      <c r="L258" s="197">
        <v>361</v>
      </c>
      <c r="M258" s="197"/>
      <c r="N258" s="197">
        <f>ROUND(L258*K258,2)</f>
        <v>2364.55</v>
      </c>
      <c r="O258" s="197"/>
      <c r="P258" s="197"/>
      <c r="Q258" s="197"/>
      <c r="R258" s="32"/>
      <c r="T258" s="198"/>
      <c r="U258" s="41" t="s">
        <v>36</v>
      </c>
      <c r="V258" s="199">
        <v>0.78</v>
      </c>
      <c r="W258" s="199">
        <f>V258*K258</f>
        <v>5.109</v>
      </c>
      <c r="X258" s="199">
        <v>0.0042699999999999995</v>
      </c>
      <c r="Y258" s="199">
        <f>X258*K258</f>
        <v>0.027968499999999997</v>
      </c>
      <c r="Z258" s="199">
        <v>0</v>
      </c>
      <c r="AA258" s="200">
        <f>Z258*K258</f>
        <v>0</v>
      </c>
      <c r="AR258" s="11" t="s">
        <v>223</v>
      </c>
      <c r="AT258" s="11" t="s">
        <v>149</v>
      </c>
      <c r="AU258" s="11" t="s">
        <v>80</v>
      </c>
      <c r="AY258" s="11" t="s">
        <v>148</v>
      </c>
      <c r="BE258" s="201">
        <f>IF(U258="základní",N258,0)</f>
        <v>2364.55</v>
      </c>
      <c r="BF258" s="201">
        <f>IF(U258="snížená",N258,0)</f>
        <v>0</v>
      </c>
      <c r="BG258" s="201">
        <f>IF(U258="zákl. přenesená",N258,0)</f>
        <v>0</v>
      </c>
      <c r="BH258" s="201">
        <f>IF(U258="sníž. přenesená",N258,0)</f>
        <v>0</v>
      </c>
      <c r="BI258" s="201">
        <f>IF(U258="nulová",N258,0)</f>
        <v>0</v>
      </c>
      <c r="BJ258" s="11" t="s">
        <v>77</v>
      </c>
      <c r="BK258" s="201">
        <f>ROUND(L258*K258,2)</f>
        <v>2364.55</v>
      </c>
      <c r="BL258" s="11" t="s">
        <v>223</v>
      </c>
      <c r="BM258" s="11" t="s">
        <v>859</v>
      </c>
    </row>
    <row r="259" spans="2:65" s="29" customFormat="1" ht="31.5" customHeight="1">
      <c r="B259" s="30"/>
      <c r="C259" s="192" t="s">
        <v>508</v>
      </c>
      <c r="D259" s="192" t="s">
        <v>149</v>
      </c>
      <c r="E259" s="193" t="s">
        <v>860</v>
      </c>
      <c r="F259" s="194" t="s">
        <v>861</v>
      </c>
      <c r="G259" s="194"/>
      <c r="H259" s="194"/>
      <c r="I259" s="194"/>
      <c r="J259" s="195" t="s">
        <v>576</v>
      </c>
      <c r="K259" s="196">
        <v>47.226</v>
      </c>
      <c r="L259" s="197">
        <v>5.47</v>
      </c>
      <c r="M259" s="197"/>
      <c r="N259" s="197">
        <f>ROUND(L259*K259,2)</f>
        <v>258.33</v>
      </c>
      <c r="O259" s="197"/>
      <c r="P259" s="197"/>
      <c r="Q259" s="197"/>
      <c r="R259" s="32"/>
      <c r="T259" s="198"/>
      <c r="U259" s="41" t="s">
        <v>36</v>
      </c>
      <c r="V259" s="199">
        <v>0</v>
      </c>
      <c r="W259" s="199">
        <f>V259*K259</f>
        <v>0</v>
      </c>
      <c r="X259" s="199">
        <v>0</v>
      </c>
      <c r="Y259" s="199">
        <f>X259*K259</f>
        <v>0</v>
      </c>
      <c r="Z259" s="199">
        <v>0</v>
      </c>
      <c r="AA259" s="200">
        <f>Z259*K259</f>
        <v>0</v>
      </c>
      <c r="AR259" s="11" t="s">
        <v>223</v>
      </c>
      <c r="AT259" s="11" t="s">
        <v>149</v>
      </c>
      <c r="AU259" s="11" t="s">
        <v>80</v>
      </c>
      <c r="AY259" s="11" t="s">
        <v>148</v>
      </c>
      <c r="BE259" s="201">
        <f>IF(U259="základní",N259,0)</f>
        <v>258.33</v>
      </c>
      <c r="BF259" s="201">
        <f>IF(U259="snížená",N259,0)</f>
        <v>0</v>
      </c>
      <c r="BG259" s="201">
        <f>IF(U259="zákl. přenesená",N259,0)</f>
        <v>0</v>
      </c>
      <c r="BH259" s="201">
        <f>IF(U259="sníž. přenesená",N259,0)</f>
        <v>0</v>
      </c>
      <c r="BI259" s="201">
        <f>IF(U259="nulová",N259,0)</f>
        <v>0</v>
      </c>
      <c r="BJ259" s="11" t="s">
        <v>77</v>
      </c>
      <c r="BK259" s="201">
        <f>ROUND(L259*K259,2)</f>
        <v>258.33</v>
      </c>
      <c r="BL259" s="11" t="s">
        <v>223</v>
      </c>
      <c r="BM259" s="11" t="s">
        <v>862</v>
      </c>
    </row>
    <row r="260" spans="2:65" s="29" customFormat="1" ht="22.5" customHeight="1">
      <c r="B260" s="30"/>
      <c r="C260" s="233" t="s">
        <v>512</v>
      </c>
      <c r="D260" s="233" t="s">
        <v>297</v>
      </c>
      <c r="E260" s="234" t="s">
        <v>863</v>
      </c>
      <c r="F260" s="235" t="s">
        <v>864</v>
      </c>
      <c r="G260" s="235"/>
      <c r="H260" s="235"/>
      <c r="I260" s="235"/>
      <c r="J260" s="236" t="s">
        <v>152</v>
      </c>
      <c r="K260" s="237">
        <v>6.55</v>
      </c>
      <c r="L260" s="238">
        <v>360</v>
      </c>
      <c r="M260" s="238"/>
      <c r="N260" s="238">
        <f>ROUND(L260*K260,2)</f>
        <v>2358</v>
      </c>
      <c r="O260" s="238"/>
      <c r="P260" s="238"/>
      <c r="Q260" s="238"/>
      <c r="R260" s="32"/>
      <c r="T260" s="198"/>
      <c r="U260" s="41" t="s">
        <v>36</v>
      </c>
      <c r="V260" s="199">
        <v>0</v>
      </c>
      <c r="W260" s="199">
        <f>V260*K260</f>
        <v>0</v>
      </c>
      <c r="X260" s="199">
        <v>0.060000000000000005</v>
      </c>
      <c r="Y260" s="199">
        <f>X260*K260</f>
        <v>0.393</v>
      </c>
      <c r="Z260" s="199">
        <v>0</v>
      </c>
      <c r="AA260" s="200">
        <f>Z260*K260</f>
        <v>0</v>
      </c>
      <c r="AR260" s="11" t="s">
        <v>303</v>
      </c>
      <c r="AT260" s="11" t="s">
        <v>297</v>
      </c>
      <c r="AU260" s="11" t="s">
        <v>80</v>
      </c>
      <c r="AY260" s="11" t="s">
        <v>148</v>
      </c>
      <c r="BE260" s="201">
        <f>IF(U260="základní",N260,0)</f>
        <v>2358</v>
      </c>
      <c r="BF260" s="201">
        <f>IF(U260="snížená",N260,0)</f>
        <v>0</v>
      </c>
      <c r="BG260" s="201">
        <f>IF(U260="zákl. přenesená",N260,0)</f>
        <v>0</v>
      </c>
      <c r="BH260" s="201">
        <f>IF(U260="sníž. přenesená",N260,0)</f>
        <v>0</v>
      </c>
      <c r="BI260" s="201">
        <f>IF(U260="nulová",N260,0)</f>
        <v>0</v>
      </c>
      <c r="BJ260" s="11" t="s">
        <v>77</v>
      </c>
      <c r="BK260" s="201">
        <f>ROUND(L260*K260,2)</f>
        <v>2358</v>
      </c>
      <c r="BL260" s="11" t="s">
        <v>223</v>
      </c>
      <c r="BM260" s="11" t="s">
        <v>865</v>
      </c>
    </row>
    <row r="261" spans="2:63" s="178" customFormat="1" ht="29.25" customHeight="1">
      <c r="B261" s="179"/>
      <c r="C261" s="180"/>
      <c r="D261" s="190" t="s">
        <v>601</v>
      </c>
      <c r="E261" s="190"/>
      <c r="F261" s="190"/>
      <c r="G261" s="190"/>
      <c r="H261" s="190"/>
      <c r="I261" s="190"/>
      <c r="J261" s="190"/>
      <c r="K261" s="190"/>
      <c r="L261" s="190"/>
      <c r="M261" s="190"/>
      <c r="N261" s="239">
        <f>BK261</f>
        <v>15476.75</v>
      </c>
      <c r="O261" s="239"/>
      <c r="P261" s="239"/>
      <c r="Q261" s="239"/>
      <c r="R261" s="183"/>
      <c r="T261" s="184"/>
      <c r="U261" s="180"/>
      <c r="V261" s="180"/>
      <c r="W261" s="185">
        <f>SUM(W262:W267)</f>
        <v>21.7956</v>
      </c>
      <c r="X261" s="180"/>
      <c r="Y261" s="185">
        <f>SUM(Y262:Y267)</f>
        <v>1.55472</v>
      </c>
      <c r="Z261" s="180"/>
      <c r="AA261" s="186">
        <f>SUM(AA262:AA267)</f>
        <v>0</v>
      </c>
      <c r="AR261" s="187" t="s">
        <v>80</v>
      </c>
      <c r="AT261" s="188" t="s">
        <v>70</v>
      </c>
      <c r="AU261" s="188" t="s">
        <v>77</v>
      </c>
      <c r="AY261" s="187" t="s">
        <v>148</v>
      </c>
      <c r="BK261" s="189">
        <f>SUM(BK262:BK267)</f>
        <v>15476.75</v>
      </c>
    </row>
    <row r="262" spans="2:65" s="29" customFormat="1" ht="44.25" customHeight="1">
      <c r="B262" s="30"/>
      <c r="C262" s="192" t="s">
        <v>517</v>
      </c>
      <c r="D262" s="192" t="s">
        <v>149</v>
      </c>
      <c r="E262" s="193" t="s">
        <v>866</v>
      </c>
      <c r="F262" s="194" t="s">
        <v>867</v>
      </c>
      <c r="G262" s="194"/>
      <c r="H262" s="194"/>
      <c r="I262" s="194"/>
      <c r="J262" s="195" t="s">
        <v>152</v>
      </c>
      <c r="K262" s="196">
        <v>24.6</v>
      </c>
      <c r="L262" s="197">
        <v>362</v>
      </c>
      <c r="M262" s="197"/>
      <c r="N262" s="197">
        <f>ROUND(L262*K262,2)</f>
        <v>8905.2</v>
      </c>
      <c r="O262" s="197"/>
      <c r="P262" s="197"/>
      <c r="Q262" s="197"/>
      <c r="R262" s="32"/>
      <c r="T262" s="198"/>
      <c r="U262" s="41" t="s">
        <v>36</v>
      </c>
      <c r="V262" s="199">
        <v>0.886</v>
      </c>
      <c r="W262" s="199">
        <f>V262*K262</f>
        <v>21.7956</v>
      </c>
      <c r="X262" s="199">
        <v>0.0031999999999999997</v>
      </c>
      <c r="Y262" s="199">
        <f>X262*K262</f>
        <v>0.07872</v>
      </c>
      <c r="Z262" s="199">
        <v>0</v>
      </c>
      <c r="AA262" s="200">
        <f>Z262*K262</f>
        <v>0</v>
      </c>
      <c r="AR262" s="11" t="s">
        <v>223</v>
      </c>
      <c r="AT262" s="11" t="s">
        <v>149</v>
      </c>
      <c r="AU262" s="11" t="s">
        <v>80</v>
      </c>
      <c r="AY262" s="11" t="s">
        <v>148</v>
      </c>
      <c r="BE262" s="201">
        <f>IF(U262="základní",N262,0)</f>
        <v>8905.2</v>
      </c>
      <c r="BF262" s="201">
        <f>IF(U262="snížená",N262,0)</f>
        <v>0</v>
      </c>
      <c r="BG262" s="201">
        <f>IF(U262="zákl. přenesená",N262,0)</f>
        <v>0</v>
      </c>
      <c r="BH262" s="201">
        <f>IF(U262="sníž. přenesená",N262,0)</f>
        <v>0</v>
      </c>
      <c r="BI262" s="201">
        <f>IF(U262="nulová",N262,0)</f>
        <v>0</v>
      </c>
      <c r="BJ262" s="11" t="s">
        <v>77</v>
      </c>
      <c r="BK262" s="201">
        <f>ROUND(L262*K262,2)</f>
        <v>8905.2</v>
      </c>
      <c r="BL262" s="11" t="s">
        <v>223</v>
      </c>
      <c r="BM262" s="11" t="s">
        <v>868</v>
      </c>
    </row>
    <row r="263" spans="2:51" s="202" customFormat="1" ht="22.5" customHeight="1">
      <c r="B263" s="203"/>
      <c r="C263" s="204"/>
      <c r="D263" s="204"/>
      <c r="E263" s="205"/>
      <c r="F263" s="206" t="s">
        <v>869</v>
      </c>
      <c r="G263" s="206"/>
      <c r="H263" s="206"/>
      <c r="I263" s="206"/>
      <c r="J263" s="204"/>
      <c r="K263" s="207">
        <v>26.4</v>
      </c>
      <c r="L263" s="204"/>
      <c r="M263" s="204"/>
      <c r="N263" s="204"/>
      <c r="O263" s="204"/>
      <c r="P263" s="204"/>
      <c r="Q263" s="204"/>
      <c r="R263" s="208"/>
      <c r="T263" s="209"/>
      <c r="U263" s="204"/>
      <c r="V263" s="204"/>
      <c r="W263" s="204"/>
      <c r="X263" s="204"/>
      <c r="Y263" s="204"/>
      <c r="Z263" s="204"/>
      <c r="AA263" s="210"/>
      <c r="AT263" s="211" t="s">
        <v>155</v>
      </c>
      <c r="AU263" s="211" t="s">
        <v>80</v>
      </c>
      <c r="AV263" s="202" t="s">
        <v>80</v>
      </c>
      <c r="AW263" s="202" t="s">
        <v>29</v>
      </c>
      <c r="AX263" s="202" t="s">
        <v>71</v>
      </c>
      <c r="AY263" s="211" t="s">
        <v>148</v>
      </c>
    </row>
    <row r="264" spans="2:51" s="202" customFormat="1" ht="22.5" customHeight="1">
      <c r="B264" s="203"/>
      <c r="C264" s="204"/>
      <c r="D264" s="204"/>
      <c r="E264" s="205"/>
      <c r="F264" s="212" t="s">
        <v>870</v>
      </c>
      <c r="G264" s="212"/>
      <c r="H264" s="212"/>
      <c r="I264" s="212"/>
      <c r="J264" s="204"/>
      <c r="K264" s="207">
        <v>-1.8</v>
      </c>
      <c r="L264" s="204"/>
      <c r="M264" s="204"/>
      <c r="N264" s="204"/>
      <c r="O264" s="204"/>
      <c r="P264" s="204"/>
      <c r="Q264" s="204"/>
      <c r="R264" s="208"/>
      <c r="T264" s="209"/>
      <c r="U264" s="204"/>
      <c r="V264" s="204"/>
      <c r="W264" s="204"/>
      <c r="X264" s="204"/>
      <c r="Y264" s="204"/>
      <c r="Z264" s="204"/>
      <c r="AA264" s="210"/>
      <c r="AT264" s="211" t="s">
        <v>155</v>
      </c>
      <c r="AU264" s="211" t="s">
        <v>80</v>
      </c>
      <c r="AV264" s="202" t="s">
        <v>80</v>
      </c>
      <c r="AW264" s="202" t="s">
        <v>29</v>
      </c>
      <c r="AX264" s="202" t="s">
        <v>71</v>
      </c>
      <c r="AY264" s="211" t="s">
        <v>148</v>
      </c>
    </row>
    <row r="265" spans="2:51" s="223" customFormat="1" ht="22.5" customHeight="1">
      <c r="B265" s="224"/>
      <c r="C265" s="225"/>
      <c r="D265" s="225"/>
      <c r="E265" s="226"/>
      <c r="F265" s="227" t="s">
        <v>290</v>
      </c>
      <c r="G265" s="227"/>
      <c r="H265" s="227"/>
      <c r="I265" s="227"/>
      <c r="J265" s="225"/>
      <c r="K265" s="228">
        <v>24.6</v>
      </c>
      <c r="L265" s="225"/>
      <c r="M265" s="225"/>
      <c r="N265" s="225"/>
      <c r="O265" s="225"/>
      <c r="P265" s="225"/>
      <c r="Q265" s="225"/>
      <c r="R265" s="229"/>
      <c r="T265" s="230"/>
      <c r="U265" s="225"/>
      <c r="V265" s="225"/>
      <c r="W265" s="225"/>
      <c r="X265" s="225"/>
      <c r="Y265" s="225"/>
      <c r="Z265" s="225"/>
      <c r="AA265" s="231"/>
      <c r="AT265" s="232" t="s">
        <v>155</v>
      </c>
      <c r="AU265" s="232" t="s">
        <v>80</v>
      </c>
      <c r="AV265" s="223" t="s">
        <v>86</v>
      </c>
      <c r="AW265" s="223" t="s">
        <v>29</v>
      </c>
      <c r="AX265" s="223" t="s">
        <v>77</v>
      </c>
      <c r="AY265" s="232" t="s">
        <v>148</v>
      </c>
    </row>
    <row r="266" spans="2:65" s="29" customFormat="1" ht="31.5" customHeight="1">
      <c r="B266" s="30"/>
      <c r="C266" s="192" t="s">
        <v>521</v>
      </c>
      <c r="D266" s="192" t="s">
        <v>149</v>
      </c>
      <c r="E266" s="193" t="s">
        <v>871</v>
      </c>
      <c r="F266" s="194" t="s">
        <v>872</v>
      </c>
      <c r="G266" s="194"/>
      <c r="H266" s="194"/>
      <c r="I266" s="194"/>
      <c r="J266" s="195" t="s">
        <v>576</v>
      </c>
      <c r="K266" s="196">
        <v>150.552</v>
      </c>
      <c r="L266" s="197">
        <v>2.8</v>
      </c>
      <c r="M266" s="197"/>
      <c r="N266" s="197">
        <f>ROUND(L266*K266,2)</f>
        <v>421.55</v>
      </c>
      <c r="O266" s="197"/>
      <c r="P266" s="197"/>
      <c r="Q266" s="197"/>
      <c r="R266" s="32"/>
      <c r="T266" s="198"/>
      <c r="U266" s="41" t="s">
        <v>36</v>
      </c>
      <c r="V266" s="199">
        <v>0</v>
      </c>
      <c r="W266" s="199">
        <f>V266*K266</f>
        <v>0</v>
      </c>
      <c r="X266" s="199">
        <v>0</v>
      </c>
      <c r="Y266" s="199">
        <f>X266*K266</f>
        <v>0</v>
      </c>
      <c r="Z266" s="199">
        <v>0</v>
      </c>
      <c r="AA266" s="200">
        <f>Z266*K266</f>
        <v>0</v>
      </c>
      <c r="AR266" s="11" t="s">
        <v>223</v>
      </c>
      <c r="AT266" s="11" t="s">
        <v>149</v>
      </c>
      <c r="AU266" s="11" t="s">
        <v>80</v>
      </c>
      <c r="AY266" s="11" t="s">
        <v>148</v>
      </c>
      <c r="BE266" s="201">
        <f>IF(U266="základní",N266,0)</f>
        <v>421.55</v>
      </c>
      <c r="BF266" s="201">
        <f>IF(U266="snížená",N266,0)</f>
        <v>0</v>
      </c>
      <c r="BG266" s="201">
        <f>IF(U266="zákl. přenesená",N266,0)</f>
        <v>0</v>
      </c>
      <c r="BH266" s="201">
        <f>IF(U266="sníž. přenesená",N266,0)</f>
        <v>0</v>
      </c>
      <c r="BI266" s="201">
        <f>IF(U266="nulová",N266,0)</f>
        <v>0</v>
      </c>
      <c r="BJ266" s="11" t="s">
        <v>77</v>
      </c>
      <c r="BK266" s="201">
        <f>ROUND(L266*K266,2)</f>
        <v>421.55</v>
      </c>
      <c r="BL266" s="11" t="s">
        <v>223</v>
      </c>
      <c r="BM266" s="11" t="s">
        <v>873</v>
      </c>
    </row>
    <row r="267" spans="2:65" s="29" customFormat="1" ht="22.5" customHeight="1">
      <c r="B267" s="30"/>
      <c r="C267" s="233" t="s">
        <v>525</v>
      </c>
      <c r="D267" s="233" t="s">
        <v>297</v>
      </c>
      <c r="E267" s="234" t="s">
        <v>874</v>
      </c>
      <c r="F267" s="235" t="s">
        <v>875</v>
      </c>
      <c r="G267" s="235"/>
      <c r="H267" s="235"/>
      <c r="I267" s="235"/>
      <c r="J267" s="236" t="s">
        <v>152</v>
      </c>
      <c r="K267" s="237">
        <v>24.6</v>
      </c>
      <c r="L267" s="238">
        <v>250</v>
      </c>
      <c r="M267" s="238"/>
      <c r="N267" s="238">
        <f>ROUND(L267*K267,2)</f>
        <v>6150</v>
      </c>
      <c r="O267" s="238"/>
      <c r="P267" s="238"/>
      <c r="Q267" s="238"/>
      <c r="R267" s="32"/>
      <c r="T267" s="198"/>
      <c r="U267" s="41" t="s">
        <v>36</v>
      </c>
      <c r="V267" s="199">
        <v>0</v>
      </c>
      <c r="W267" s="199">
        <f>V267*K267</f>
        <v>0</v>
      </c>
      <c r="X267" s="199">
        <v>0.060000000000000005</v>
      </c>
      <c r="Y267" s="199">
        <f>X267*K267</f>
        <v>1.4760000000000002</v>
      </c>
      <c r="Z267" s="199">
        <v>0</v>
      </c>
      <c r="AA267" s="200">
        <f>Z267*K267</f>
        <v>0</v>
      </c>
      <c r="AR267" s="11" t="s">
        <v>303</v>
      </c>
      <c r="AT267" s="11" t="s">
        <v>297</v>
      </c>
      <c r="AU267" s="11" t="s">
        <v>80</v>
      </c>
      <c r="AY267" s="11" t="s">
        <v>148</v>
      </c>
      <c r="BE267" s="201">
        <f>IF(U267="základní",N267,0)</f>
        <v>6150</v>
      </c>
      <c r="BF267" s="201">
        <f>IF(U267="snížená",N267,0)</f>
        <v>0</v>
      </c>
      <c r="BG267" s="201">
        <f>IF(U267="zákl. přenesená",N267,0)</f>
        <v>0</v>
      </c>
      <c r="BH267" s="201">
        <f>IF(U267="sníž. přenesená",N267,0)</f>
        <v>0</v>
      </c>
      <c r="BI267" s="201">
        <f>IF(U267="nulová",N267,0)</f>
        <v>0</v>
      </c>
      <c r="BJ267" s="11" t="s">
        <v>77</v>
      </c>
      <c r="BK267" s="201">
        <f>ROUND(L267*K267,2)</f>
        <v>6150</v>
      </c>
      <c r="BL267" s="11" t="s">
        <v>223</v>
      </c>
      <c r="BM267" s="11" t="s">
        <v>876</v>
      </c>
    </row>
    <row r="268" spans="2:63" s="178" customFormat="1" ht="29.25" customHeight="1">
      <c r="B268" s="179"/>
      <c r="C268" s="180"/>
      <c r="D268" s="190" t="s">
        <v>602</v>
      </c>
      <c r="E268" s="190"/>
      <c r="F268" s="190"/>
      <c r="G268" s="190"/>
      <c r="H268" s="190"/>
      <c r="I268" s="190"/>
      <c r="J268" s="190"/>
      <c r="K268" s="190"/>
      <c r="L268" s="190"/>
      <c r="M268" s="190"/>
      <c r="N268" s="239">
        <f>BK268</f>
        <v>4812.84</v>
      </c>
      <c r="O268" s="239"/>
      <c r="P268" s="239"/>
      <c r="Q268" s="239"/>
      <c r="R268" s="183"/>
      <c r="T268" s="184"/>
      <c r="U268" s="180"/>
      <c r="V268" s="180"/>
      <c r="W268" s="185">
        <f>SUM(W269:W274)</f>
        <v>13.779060000000001</v>
      </c>
      <c r="X268" s="180"/>
      <c r="Y268" s="185">
        <f>SUM(Y269:Y274)</f>
        <v>0.00555456</v>
      </c>
      <c r="Z268" s="180"/>
      <c r="AA268" s="186">
        <f>SUM(AA269:AA274)</f>
        <v>0</v>
      </c>
      <c r="AR268" s="187" t="s">
        <v>80</v>
      </c>
      <c r="AT268" s="188" t="s">
        <v>70</v>
      </c>
      <c r="AU268" s="188" t="s">
        <v>77</v>
      </c>
      <c r="AY268" s="187" t="s">
        <v>148</v>
      </c>
      <c r="BK268" s="189">
        <f>SUM(BK269:BK274)</f>
        <v>4812.84</v>
      </c>
    </row>
    <row r="269" spans="2:65" s="29" customFormat="1" ht="31.5" customHeight="1">
      <c r="B269" s="30"/>
      <c r="C269" s="192" t="s">
        <v>530</v>
      </c>
      <c r="D269" s="192" t="s">
        <v>149</v>
      </c>
      <c r="E269" s="193" t="s">
        <v>877</v>
      </c>
      <c r="F269" s="194" t="s">
        <v>878</v>
      </c>
      <c r="G269" s="194"/>
      <c r="H269" s="194"/>
      <c r="I269" s="194"/>
      <c r="J269" s="195" t="s">
        <v>152</v>
      </c>
      <c r="K269" s="196">
        <v>17.217</v>
      </c>
      <c r="L269" s="197">
        <v>136.75</v>
      </c>
      <c r="M269" s="197"/>
      <c r="N269" s="197">
        <f>ROUND(L269*K269,2)</f>
        <v>2354.42</v>
      </c>
      <c r="O269" s="197"/>
      <c r="P269" s="197"/>
      <c r="Q269" s="197"/>
      <c r="R269" s="32"/>
      <c r="T269" s="198"/>
      <c r="U269" s="41" t="s">
        <v>36</v>
      </c>
      <c r="V269" s="199">
        <v>0.36500000000000005</v>
      </c>
      <c r="W269" s="199">
        <f>V269*K269</f>
        <v>6.284205</v>
      </c>
      <c r="X269" s="199">
        <v>0.00022999999999999998</v>
      </c>
      <c r="Y269" s="199">
        <f>X269*K269</f>
        <v>0.00395991</v>
      </c>
      <c r="Z269" s="199">
        <v>0</v>
      </c>
      <c r="AA269" s="200">
        <f>Z269*K269</f>
        <v>0</v>
      </c>
      <c r="AR269" s="11" t="s">
        <v>223</v>
      </c>
      <c r="AT269" s="11" t="s">
        <v>149</v>
      </c>
      <c r="AU269" s="11" t="s">
        <v>80</v>
      </c>
      <c r="AY269" s="11" t="s">
        <v>148</v>
      </c>
      <c r="BE269" s="201">
        <f>IF(U269="základní",N269,0)</f>
        <v>2354.42</v>
      </c>
      <c r="BF269" s="201">
        <f>IF(U269="snížená",N269,0)</f>
        <v>0</v>
      </c>
      <c r="BG269" s="201">
        <f>IF(U269="zákl. přenesená",N269,0)</f>
        <v>0</v>
      </c>
      <c r="BH269" s="201">
        <f>IF(U269="sníž. přenesená",N269,0)</f>
        <v>0</v>
      </c>
      <c r="BI269" s="201">
        <f>IF(U269="nulová",N269,0)</f>
        <v>0</v>
      </c>
      <c r="BJ269" s="11" t="s">
        <v>77</v>
      </c>
      <c r="BK269" s="201">
        <f>ROUND(L269*K269,2)</f>
        <v>2354.42</v>
      </c>
      <c r="BL269" s="11" t="s">
        <v>223</v>
      </c>
      <c r="BM269" s="11" t="s">
        <v>879</v>
      </c>
    </row>
    <row r="270" spans="2:51" s="202" customFormat="1" ht="22.5" customHeight="1">
      <c r="B270" s="203"/>
      <c r="C270" s="204"/>
      <c r="D270" s="204"/>
      <c r="E270" s="205"/>
      <c r="F270" s="206" t="s">
        <v>880</v>
      </c>
      <c r="G270" s="206"/>
      <c r="H270" s="206"/>
      <c r="I270" s="206"/>
      <c r="J270" s="204"/>
      <c r="K270" s="207">
        <v>17.217</v>
      </c>
      <c r="L270" s="204"/>
      <c r="M270" s="204"/>
      <c r="N270" s="204"/>
      <c r="O270" s="204"/>
      <c r="P270" s="204"/>
      <c r="Q270" s="204"/>
      <c r="R270" s="208"/>
      <c r="T270" s="209"/>
      <c r="U270" s="204"/>
      <c r="V270" s="204"/>
      <c r="W270" s="204"/>
      <c r="X270" s="204"/>
      <c r="Y270" s="204"/>
      <c r="Z270" s="204"/>
      <c r="AA270" s="210"/>
      <c r="AT270" s="211" t="s">
        <v>155</v>
      </c>
      <c r="AU270" s="211" t="s">
        <v>80</v>
      </c>
      <c r="AV270" s="202" t="s">
        <v>80</v>
      </c>
      <c r="AW270" s="202" t="s">
        <v>29</v>
      </c>
      <c r="AX270" s="202" t="s">
        <v>77</v>
      </c>
      <c r="AY270" s="211" t="s">
        <v>148</v>
      </c>
    </row>
    <row r="271" spans="2:65" s="29" customFormat="1" ht="44.25" customHeight="1">
      <c r="B271" s="30"/>
      <c r="C271" s="192" t="s">
        <v>534</v>
      </c>
      <c r="D271" s="192" t="s">
        <v>149</v>
      </c>
      <c r="E271" s="193" t="s">
        <v>881</v>
      </c>
      <c r="F271" s="194" t="s">
        <v>882</v>
      </c>
      <c r="G271" s="194"/>
      <c r="H271" s="194"/>
      <c r="I271" s="194"/>
      <c r="J271" s="195" t="s">
        <v>152</v>
      </c>
      <c r="K271" s="196">
        <v>53.155</v>
      </c>
      <c r="L271" s="197">
        <v>46.25</v>
      </c>
      <c r="M271" s="197"/>
      <c r="N271" s="197">
        <f>ROUND(L271*K271,2)</f>
        <v>2458.42</v>
      </c>
      <c r="O271" s="197"/>
      <c r="P271" s="197"/>
      <c r="Q271" s="197"/>
      <c r="R271" s="32"/>
      <c r="T271" s="198"/>
      <c r="U271" s="41" t="s">
        <v>36</v>
      </c>
      <c r="V271" s="199">
        <v>0.14100000000000001</v>
      </c>
      <c r="W271" s="199">
        <f>V271*K271</f>
        <v>7.494855000000001</v>
      </c>
      <c r="X271" s="199">
        <v>3.0000000000000004E-05</v>
      </c>
      <c r="Y271" s="199">
        <f>X271*K271</f>
        <v>0.0015946500000000002</v>
      </c>
      <c r="Z271" s="199">
        <v>0</v>
      </c>
      <c r="AA271" s="200">
        <f>Z271*K271</f>
        <v>0</v>
      </c>
      <c r="AR271" s="11" t="s">
        <v>223</v>
      </c>
      <c r="AT271" s="11" t="s">
        <v>149</v>
      </c>
      <c r="AU271" s="11" t="s">
        <v>80</v>
      </c>
      <c r="AY271" s="11" t="s">
        <v>148</v>
      </c>
      <c r="BE271" s="201">
        <f>IF(U271="základní",N271,0)</f>
        <v>2458.42</v>
      </c>
      <c r="BF271" s="201">
        <f>IF(U271="snížená",N271,0)</f>
        <v>0</v>
      </c>
      <c r="BG271" s="201">
        <f>IF(U271="zákl. přenesená",N271,0)</f>
        <v>0</v>
      </c>
      <c r="BH271" s="201">
        <f>IF(U271="sníž. přenesená",N271,0)</f>
        <v>0</v>
      </c>
      <c r="BI271" s="201">
        <f>IF(U271="nulová",N271,0)</f>
        <v>0</v>
      </c>
      <c r="BJ271" s="11" t="s">
        <v>77</v>
      </c>
      <c r="BK271" s="201">
        <f>ROUND(L271*K271,2)</f>
        <v>2458.42</v>
      </c>
      <c r="BL271" s="11" t="s">
        <v>223</v>
      </c>
      <c r="BM271" s="11" t="s">
        <v>883</v>
      </c>
    </row>
    <row r="272" spans="2:51" s="202" customFormat="1" ht="22.5" customHeight="1">
      <c r="B272" s="203"/>
      <c r="C272" s="204"/>
      <c r="D272" s="204"/>
      <c r="E272" s="205"/>
      <c r="F272" s="206" t="s">
        <v>884</v>
      </c>
      <c r="G272" s="206"/>
      <c r="H272" s="206"/>
      <c r="I272" s="206"/>
      <c r="J272" s="204"/>
      <c r="K272" s="207">
        <v>18.275</v>
      </c>
      <c r="L272" s="204"/>
      <c r="M272" s="204"/>
      <c r="N272" s="204"/>
      <c r="O272" s="204"/>
      <c r="P272" s="204"/>
      <c r="Q272" s="204"/>
      <c r="R272" s="208"/>
      <c r="T272" s="209"/>
      <c r="U272" s="204"/>
      <c r="V272" s="204"/>
      <c r="W272" s="204"/>
      <c r="X272" s="204"/>
      <c r="Y272" s="204"/>
      <c r="Z272" s="204"/>
      <c r="AA272" s="210"/>
      <c r="AT272" s="211" t="s">
        <v>155</v>
      </c>
      <c r="AU272" s="211" t="s">
        <v>80</v>
      </c>
      <c r="AV272" s="202" t="s">
        <v>80</v>
      </c>
      <c r="AW272" s="202" t="s">
        <v>29</v>
      </c>
      <c r="AX272" s="202" t="s">
        <v>71</v>
      </c>
      <c r="AY272" s="211" t="s">
        <v>148</v>
      </c>
    </row>
    <row r="273" spans="2:51" s="202" customFormat="1" ht="22.5" customHeight="1">
      <c r="B273" s="203"/>
      <c r="C273" s="204"/>
      <c r="D273" s="204"/>
      <c r="E273" s="205"/>
      <c r="F273" s="212" t="s">
        <v>885</v>
      </c>
      <c r="G273" s="212"/>
      <c r="H273" s="212"/>
      <c r="I273" s="212"/>
      <c r="J273" s="204"/>
      <c r="K273" s="207">
        <v>34.88</v>
      </c>
      <c r="L273" s="204"/>
      <c r="M273" s="204"/>
      <c r="N273" s="204"/>
      <c r="O273" s="204"/>
      <c r="P273" s="204"/>
      <c r="Q273" s="204"/>
      <c r="R273" s="208"/>
      <c r="T273" s="209"/>
      <c r="U273" s="204"/>
      <c r="V273" s="204"/>
      <c r="W273" s="204"/>
      <c r="X273" s="204"/>
      <c r="Y273" s="204"/>
      <c r="Z273" s="204"/>
      <c r="AA273" s="210"/>
      <c r="AT273" s="211" t="s">
        <v>155</v>
      </c>
      <c r="AU273" s="211" t="s">
        <v>80</v>
      </c>
      <c r="AV273" s="202" t="s">
        <v>80</v>
      </c>
      <c r="AW273" s="202" t="s">
        <v>29</v>
      </c>
      <c r="AX273" s="202" t="s">
        <v>71</v>
      </c>
      <c r="AY273" s="211" t="s">
        <v>148</v>
      </c>
    </row>
    <row r="274" spans="2:51" s="223" customFormat="1" ht="22.5" customHeight="1">
      <c r="B274" s="224"/>
      <c r="C274" s="225"/>
      <c r="D274" s="225"/>
      <c r="E274" s="226"/>
      <c r="F274" s="227" t="s">
        <v>290</v>
      </c>
      <c r="G274" s="227"/>
      <c r="H274" s="227"/>
      <c r="I274" s="227"/>
      <c r="J274" s="225"/>
      <c r="K274" s="228">
        <v>53.155</v>
      </c>
      <c r="L274" s="225"/>
      <c r="M274" s="225"/>
      <c r="N274" s="225"/>
      <c r="O274" s="225"/>
      <c r="P274" s="225"/>
      <c r="Q274" s="225"/>
      <c r="R274" s="229"/>
      <c r="T274" s="230"/>
      <c r="U274" s="225"/>
      <c r="V274" s="225"/>
      <c r="W274" s="225"/>
      <c r="X274" s="225"/>
      <c r="Y274" s="225"/>
      <c r="Z274" s="225"/>
      <c r="AA274" s="231"/>
      <c r="AT274" s="232" t="s">
        <v>155</v>
      </c>
      <c r="AU274" s="232" t="s">
        <v>80</v>
      </c>
      <c r="AV274" s="223" t="s">
        <v>86</v>
      </c>
      <c r="AW274" s="223" t="s">
        <v>29</v>
      </c>
      <c r="AX274" s="223" t="s">
        <v>77</v>
      </c>
      <c r="AY274" s="232" t="s">
        <v>148</v>
      </c>
    </row>
    <row r="275" spans="2:63" s="178" customFormat="1" ht="37.5" customHeight="1">
      <c r="B275" s="179"/>
      <c r="C275" s="180"/>
      <c r="D275" s="181" t="s">
        <v>125</v>
      </c>
      <c r="E275" s="181"/>
      <c r="F275" s="181"/>
      <c r="G275" s="181"/>
      <c r="H275" s="181"/>
      <c r="I275" s="181"/>
      <c r="J275" s="181"/>
      <c r="K275" s="181"/>
      <c r="L275" s="181"/>
      <c r="M275" s="181"/>
      <c r="N275" s="182">
        <f>BK275</f>
        <v>254645.65</v>
      </c>
      <c r="O275" s="182"/>
      <c r="P275" s="182"/>
      <c r="Q275" s="182"/>
      <c r="R275" s="183"/>
      <c r="T275" s="184"/>
      <c r="U275" s="180"/>
      <c r="V275" s="180"/>
      <c r="W275" s="185">
        <f>W276+W304</f>
        <v>11.3925</v>
      </c>
      <c r="X275" s="180"/>
      <c r="Y275" s="185">
        <f>Y276+Y304</f>
        <v>0.3761</v>
      </c>
      <c r="Z275" s="180"/>
      <c r="AA275" s="186">
        <f>AA276+AA304</f>
        <v>0</v>
      </c>
      <c r="AR275" s="187" t="s">
        <v>83</v>
      </c>
      <c r="AT275" s="188" t="s">
        <v>70</v>
      </c>
      <c r="AU275" s="188" t="s">
        <v>71</v>
      </c>
      <c r="AY275" s="187" t="s">
        <v>148</v>
      </c>
      <c r="BK275" s="189">
        <f>BK276+BK304</f>
        <v>254645.65</v>
      </c>
    </row>
    <row r="276" spans="2:63" s="178" customFormat="1" ht="19.5" customHeight="1">
      <c r="B276" s="179"/>
      <c r="C276" s="180"/>
      <c r="D276" s="190" t="s">
        <v>127</v>
      </c>
      <c r="E276" s="190"/>
      <c r="F276" s="190"/>
      <c r="G276" s="190"/>
      <c r="H276" s="190"/>
      <c r="I276" s="190"/>
      <c r="J276" s="190"/>
      <c r="K276" s="190"/>
      <c r="L276" s="190"/>
      <c r="M276" s="190"/>
      <c r="N276" s="191">
        <f>BK276</f>
        <v>10925.65</v>
      </c>
      <c r="O276" s="191"/>
      <c r="P276" s="191"/>
      <c r="Q276" s="191"/>
      <c r="R276" s="183"/>
      <c r="T276" s="184"/>
      <c r="U276" s="180"/>
      <c r="V276" s="180"/>
      <c r="W276" s="185">
        <f>SUM(W277:W303)</f>
        <v>11.3925</v>
      </c>
      <c r="X276" s="180"/>
      <c r="Y276" s="185">
        <f>SUM(Y277:Y303)</f>
        <v>0.0795</v>
      </c>
      <c r="Z276" s="180"/>
      <c r="AA276" s="186">
        <f>SUM(AA277:AA303)</f>
        <v>0</v>
      </c>
      <c r="AR276" s="187" t="s">
        <v>83</v>
      </c>
      <c r="AT276" s="188" t="s">
        <v>70</v>
      </c>
      <c r="AU276" s="188" t="s">
        <v>77</v>
      </c>
      <c r="AY276" s="187" t="s">
        <v>148</v>
      </c>
      <c r="BK276" s="189">
        <f>SUM(BK277:BK303)</f>
        <v>10925.65</v>
      </c>
    </row>
    <row r="277" spans="2:65" s="29" customFormat="1" ht="22.5" customHeight="1">
      <c r="B277" s="30"/>
      <c r="C277" s="192" t="s">
        <v>538</v>
      </c>
      <c r="D277" s="192" t="s">
        <v>149</v>
      </c>
      <c r="E277" s="193" t="s">
        <v>886</v>
      </c>
      <c r="F277" s="194" t="s">
        <v>887</v>
      </c>
      <c r="G277" s="194"/>
      <c r="H277" s="194"/>
      <c r="I277" s="194"/>
      <c r="J277" s="195" t="s">
        <v>321</v>
      </c>
      <c r="K277" s="196">
        <v>2</v>
      </c>
      <c r="L277" s="197">
        <v>38.3</v>
      </c>
      <c r="M277" s="197"/>
      <c r="N277" s="197">
        <f>ROUND(L277*K277,2)</f>
        <v>76.6</v>
      </c>
      <c r="O277" s="197"/>
      <c r="P277" s="197"/>
      <c r="Q277" s="197"/>
      <c r="R277" s="32"/>
      <c r="T277" s="198"/>
      <c r="U277" s="41" t="s">
        <v>36</v>
      </c>
      <c r="V277" s="199">
        <v>0.11</v>
      </c>
      <c r="W277" s="199">
        <f>V277*K277</f>
        <v>0.22</v>
      </c>
      <c r="X277" s="199">
        <v>0</v>
      </c>
      <c r="Y277" s="199">
        <f>X277*K277</f>
        <v>0</v>
      </c>
      <c r="Z277" s="199">
        <v>0</v>
      </c>
      <c r="AA277" s="200">
        <f>Z277*K277</f>
        <v>0</v>
      </c>
      <c r="AR277" s="11" t="s">
        <v>444</v>
      </c>
      <c r="AT277" s="11" t="s">
        <v>149</v>
      </c>
      <c r="AU277" s="11" t="s">
        <v>80</v>
      </c>
      <c r="AY277" s="11" t="s">
        <v>148</v>
      </c>
      <c r="BE277" s="201">
        <f>IF(U277="základní",N277,0)</f>
        <v>76.6</v>
      </c>
      <c r="BF277" s="201">
        <f>IF(U277="snížená",N277,0)</f>
        <v>0</v>
      </c>
      <c r="BG277" s="201">
        <f>IF(U277="zákl. přenesená",N277,0)</f>
        <v>0</v>
      </c>
      <c r="BH277" s="201">
        <f>IF(U277="sníž. přenesená",N277,0)</f>
        <v>0</v>
      </c>
      <c r="BI277" s="201">
        <f>IF(U277="nulová",N277,0)</f>
        <v>0</v>
      </c>
      <c r="BJ277" s="11" t="s">
        <v>77</v>
      </c>
      <c r="BK277" s="201">
        <f>ROUND(L277*K277,2)</f>
        <v>76.6</v>
      </c>
      <c r="BL277" s="11" t="s">
        <v>444</v>
      </c>
      <c r="BM277" s="11" t="s">
        <v>888</v>
      </c>
    </row>
    <row r="278" spans="2:65" s="29" customFormat="1" ht="31.5" customHeight="1">
      <c r="B278" s="30"/>
      <c r="C278" s="233" t="s">
        <v>542</v>
      </c>
      <c r="D278" s="233" t="s">
        <v>297</v>
      </c>
      <c r="E278" s="234" t="s">
        <v>889</v>
      </c>
      <c r="F278" s="235" t="s">
        <v>890</v>
      </c>
      <c r="G278" s="235"/>
      <c r="H278" s="235"/>
      <c r="I278" s="235"/>
      <c r="J278" s="236" t="s">
        <v>321</v>
      </c>
      <c r="K278" s="237">
        <v>2</v>
      </c>
      <c r="L278" s="238">
        <v>1598</v>
      </c>
      <c r="M278" s="238"/>
      <c r="N278" s="238">
        <f>ROUND(L278*K278,2)</f>
        <v>3196</v>
      </c>
      <c r="O278" s="238"/>
      <c r="P278" s="238"/>
      <c r="Q278" s="238"/>
      <c r="R278" s="32"/>
      <c r="T278" s="198"/>
      <c r="U278" s="41" t="s">
        <v>36</v>
      </c>
      <c r="V278" s="199">
        <v>0</v>
      </c>
      <c r="W278" s="199">
        <f>V278*K278</f>
        <v>0</v>
      </c>
      <c r="X278" s="199">
        <v>0.0037099999999999998</v>
      </c>
      <c r="Y278" s="199">
        <f>X278*K278</f>
        <v>0.0074199999999999995</v>
      </c>
      <c r="Z278" s="199">
        <v>0</v>
      </c>
      <c r="AA278" s="200">
        <f>Z278*K278</f>
        <v>0</v>
      </c>
      <c r="AR278" s="11" t="s">
        <v>557</v>
      </c>
      <c r="AT278" s="11" t="s">
        <v>297</v>
      </c>
      <c r="AU278" s="11" t="s">
        <v>80</v>
      </c>
      <c r="AY278" s="11" t="s">
        <v>148</v>
      </c>
      <c r="BE278" s="201">
        <f>IF(U278="základní",N278,0)</f>
        <v>3196</v>
      </c>
      <c r="BF278" s="201">
        <f>IF(U278="snížená",N278,0)</f>
        <v>0</v>
      </c>
      <c r="BG278" s="201">
        <f>IF(U278="zákl. přenesená",N278,0)</f>
        <v>0</v>
      </c>
      <c r="BH278" s="201">
        <f>IF(U278="sníž. přenesená",N278,0)</f>
        <v>0</v>
      </c>
      <c r="BI278" s="201">
        <f>IF(U278="nulová",N278,0)</f>
        <v>0</v>
      </c>
      <c r="BJ278" s="11" t="s">
        <v>77</v>
      </c>
      <c r="BK278" s="201">
        <f>ROUND(L278*K278,2)</f>
        <v>3196</v>
      </c>
      <c r="BL278" s="11" t="s">
        <v>557</v>
      </c>
      <c r="BM278" s="11" t="s">
        <v>891</v>
      </c>
    </row>
    <row r="279" spans="2:65" s="29" customFormat="1" ht="22.5" customHeight="1">
      <c r="B279" s="30"/>
      <c r="C279" s="192" t="s">
        <v>546</v>
      </c>
      <c r="D279" s="192" t="s">
        <v>149</v>
      </c>
      <c r="E279" s="193" t="s">
        <v>892</v>
      </c>
      <c r="F279" s="194" t="s">
        <v>893</v>
      </c>
      <c r="G279" s="194"/>
      <c r="H279" s="194"/>
      <c r="I279" s="194"/>
      <c r="J279" s="195" t="s">
        <v>321</v>
      </c>
      <c r="K279" s="196">
        <v>2</v>
      </c>
      <c r="L279" s="197">
        <v>126</v>
      </c>
      <c r="M279" s="197"/>
      <c r="N279" s="197">
        <f>ROUND(L279*K279,2)</f>
        <v>252</v>
      </c>
      <c r="O279" s="197"/>
      <c r="P279" s="197"/>
      <c r="Q279" s="197"/>
      <c r="R279" s="32"/>
      <c r="T279" s="198"/>
      <c r="U279" s="41" t="s">
        <v>36</v>
      </c>
      <c r="V279" s="199">
        <v>0.379</v>
      </c>
      <c r="W279" s="199">
        <f>V279*K279</f>
        <v>0.758</v>
      </c>
      <c r="X279" s="199">
        <v>3.0000000000000004E-05</v>
      </c>
      <c r="Y279" s="199">
        <f>X279*K279</f>
        <v>6.000000000000001E-05</v>
      </c>
      <c r="Z279" s="199">
        <v>0</v>
      </c>
      <c r="AA279" s="200">
        <f>Z279*K279</f>
        <v>0</v>
      </c>
      <c r="AR279" s="11" t="s">
        <v>444</v>
      </c>
      <c r="AT279" s="11" t="s">
        <v>149</v>
      </c>
      <c r="AU279" s="11" t="s">
        <v>80</v>
      </c>
      <c r="AY279" s="11" t="s">
        <v>148</v>
      </c>
      <c r="BE279" s="201">
        <f>IF(U279="základní",N279,0)</f>
        <v>252</v>
      </c>
      <c r="BF279" s="201">
        <f>IF(U279="snížená",N279,0)</f>
        <v>0</v>
      </c>
      <c r="BG279" s="201">
        <f>IF(U279="zákl. přenesená",N279,0)</f>
        <v>0</v>
      </c>
      <c r="BH279" s="201">
        <f>IF(U279="sníž. přenesená",N279,0)</f>
        <v>0</v>
      </c>
      <c r="BI279" s="201">
        <f>IF(U279="nulová",N279,0)</f>
        <v>0</v>
      </c>
      <c r="BJ279" s="11" t="s">
        <v>77</v>
      </c>
      <c r="BK279" s="201">
        <f>ROUND(L279*K279,2)</f>
        <v>252</v>
      </c>
      <c r="BL279" s="11" t="s">
        <v>444</v>
      </c>
      <c r="BM279" s="11" t="s">
        <v>894</v>
      </c>
    </row>
    <row r="280" spans="2:65" s="29" customFormat="1" ht="31.5" customHeight="1">
      <c r="B280" s="30"/>
      <c r="C280" s="233" t="s">
        <v>550</v>
      </c>
      <c r="D280" s="233" t="s">
        <v>297</v>
      </c>
      <c r="E280" s="234" t="s">
        <v>895</v>
      </c>
      <c r="F280" s="235" t="s">
        <v>896</v>
      </c>
      <c r="G280" s="235"/>
      <c r="H280" s="235"/>
      <c r="I280" s="235"/>
      <c r="J280" s="236" t="s">
        <v>321</v>
      </c>
      <c r="K280" s="237">
        <v>2</v>
      </c>
      <c r="L280" s="238">
        <v>143</v>
      </c>
      <c r="M280" s="238"/>
      <c r="N280" s="238">
        <f>ROUND(L280*K280,2)</f>
        <v>286</v>
      </c>
      <c r="O280" s="238"/>
      <c r="P280" s="238"/>
      <c r="Q280" s="238"/>
      <c r="R280" s="32"/>
      <c r="T280" s="198"/>
      <c r="U280" s="41" t="s">
        <v>36</v>
      </c>
      <c r="V280" s="199">
        <v>0</v>
      </c>
      <c r="W280" s="199">
        <f>V280*K280</f>
        <v>0</v>
      </c>
      <c r="X280" s="199">
        <v>0.00039999999999999996</v>
      </c>
      <c r="Y280" s="199">
        <f>X280*K280</f>
        <v>0.0007999999999999999</v>
      </c>
      <c r="Z280" s="199">
        <v>0</v>
      </c>
      <c r="AA280" s="200">
        <f>Z280*K280</f>
        <v>0</v>
      </c>
      <c r="AR280" s="11" t="s">
        <v>557</v>
      </c>
      <c r="AT280" s="11" t="s">
        <v>297</v>
      </c>
      <c r="AU280" s="11" t="s">
        <v>80</v>
      </c>
      <c r="AY280" s="11" t="s">
        <v>148</v>
      </c>
      <c r="BE280" s="201">
        <f>IF(U280="základní",N280,0)</f>
        <v>286</v>
      </c>
      <c r="BF280" s="201">
        <f>IF(U280="snížená",N280,0)</f>
        <v>0</v>
      </c>
      <c r="BG280" s="201">
        <f>IF(U280="zákl. přenesená",N280,0)</f>
        <v>0</v>
      </c>
      <c r="BH280" s="201">
        <f>IF(U280="sníž. přenesená",N280,0)</f>
        <v>0</v>
      </c>
      <c r="BI280" s="201">
        <f>IF(U280="nulová",N280,0)</f>
        <v>0</v>
      </c>
      <c r="BJ280" s="11" t="s">
        <v>77</v>
      </c>
      <c r="BK280" s="201">
        <f>ROUND(L280*K280,2)</f>
        <v>286</v>
      </c>
      <c r="BL280" s="11" t="s">
        <v>557</v>
      </c>
      <c r="BM280" s="11" t="s">
        <v>897</v>
      </c>
    </row>
    <row r="281" spans="2:65" s="29" customFormat="1" ht="22.5" customHeight="1">
      <c r="B281" s="30"/>
      <c r="C281" s="192" t="s">
        <v>554</v>
      </c>
      <c r="D281" s="192" t="s">
        <v>149</v>
      </c>
      <c r="E281" s="193" t="s">
        <v>898</v>
      </c>
      <c r="F281" s="194" t="s">
        <v>899</v>
      </c>
      <c r="G281" s="194"/>
      <c r="H281" s="194"/>
      <c r="I281" s="194"/>
      <c r="J281" s="195" t="s">
        <v>321</v>
      </c>
      <c r="K281" s="196">
        <v>2</v>
      </c>
      <c r="L281" s="197">
        <v>147</v>
      </c>
      <c r="M281" s="197"/>
      <c r="N281" s="197">
        <f>ROUND(L281*K281,2)</f>
        <v>294</v>
      </c>
      <c r="O281" s="197"/>
      <c r="P281" s="197"/>
      <c r="Q281" s="197"/>
      <c r="R281" s="32"/>
      <c r="T281" s="198"/>
      <c r="U281" s="41" t="s">
        <v>36</v>
      </c>
      <c r="V281" s="199">
        <v>0.444</v>
      </c>
      <c r="W281" s="199">
        <f>V281*K281</f>
        <v>0.888</v>
      </c>
      <c r="X281" s="199">
        <v>3.0000000000000004E-05</v>
      </c>
      <c r="Y281" s="199">
        <f>X281*K281</f>
        <v>6.000000000000001E-05</v>
      </c>
      <c r="Z281" s="199">
        <v>0</v>
      </c>
      <c r="AA281" s="200">
        <f>Z281*K281</f>
        <v>0</v>
      </c>
      <c r="AR281" s="11" t="s">
        <v>444</v>
      </c>
      <c r="AT281" s="11" t="s">
        <v>149</v>
      </c>
      <c r="AU281" s="11" t="s">
        <v>80</v>
      </c>
      <c r="AY281" s="11" t="s">
        <v>148</v>
      </c>
      <c r="BE281" s="201">
        <f>IF(U281="základní",N281,0)</f>
        <v>294</v>
      </c>
      <c r="BF281" s="201">
        <f>IF(U281="snížená",N281,0)</f>
        <v>0</v>
      </c>
      <c r="BG281" s="201">
        <f>IF(U281="zákl. přenesená",N281,0)</f>
        <v>0</v>
      </c>
      <c r="BH281" s="201">
        <f>IF(U281="sníž. přenesená",N281,0)</f>
        <v>0</v>
      </c>
      <c r="BI281" s="201">
        <f>IF(U281="nulová",N281,0)</f>
        <v>0</v>
      </c>
      <c r="BJ281" s="11" t="s">
        <v>77</v>
      </c>
      <c r="BK281" s="201">
        <f>ROUND(L281*K281,2)</f>
        <v>294</v>
      </c>
      <c r="BL281" s="11" t="s">
        <v>444</v>
      </c>
      <c r="BM281" s="11" t="s">
        <v>900</v>
      </c>
    </row>
    <row r="282" spans="2:65" s="29" customFormat="1" ht="31.5" customHeight="1">
      <c r="B282" s="30"/>
      <c r="C282" s="233" t="s">
        <v>559</v>
      </c>
      <c r="D282" s="233" t="s">
        <v>297</v>
      </c>
      <c r="E282" s="234" t="s">
        <v>901</v>
      </c>
      <c r="F282" s="235" t="s">
        <v>902</v>
      </c>
      <c r="G282" s="235"/>
      <c r="H282" s="235"/>
      <c r="I282" s="235"/>
      <c r="J282" s="236" t="s">
        <v>321</v>
      </c>
      <c r="K282" s="237">
        <v>1</v>
      </c>
      <c r="L282" s="238">
        <v>207</v>
      </c>
      <c r="M282" s="238"/>
      <c r="N282" s="238">
        <f>ROUND(L282*K282,2)</f>
        <v>207</v>
      </c>
      <c r="O282" s="238"/>
      <c r="P282" s="238"/>
      <c r="Q282" s="238"/>
      <c r="R282" s="32"/>
      <c r="T282" s="198"/>
      <c r="U282" s="41" t="s">
        <v>36</v>
      </c>
      <c r="V282" s="199">
        <v>0</v>
      </c>
      <c r="W282" s="199">
        <f>V282*K282</f>
        <v>0</v>
      </c>
      <c r="X282" s="199">
        <v>0.00039999999999999996</v>
      </c>
      <c r="Y282" s="199">
        <f>X282*K282</f>
        <v>0.00039999999999999996</v>
      </c>
      <c r="Z282" s="199">
        <v>0</v>
      </c>
      <c r="AA282" s="200">
        <f>Z282*K282</f>
        <v>0</v>
      </c>
      <c r="AR282" s="11" t="s">
        <v>557</v>
      </c>
      <c r="AT282" s="11" t="s">
        <v>297</v>
      </c>
      <c r="AU282" s="11" t="s">
        <v>80</v>
      </c>
      <c r="AY282" s="11" t="s">
        <v>148</v>
      </c>
      <c r="BE282" s="201">
        <f>IF(U282="základní",N282,0)</f>
        <v>207</v>
      </c>
      <c r="BF282" s="201">
        <f>IF(U282="snížená",N282,0)</f>
        <v>0</v>
      </c>
      <c r="BG282" s="201">
        <f>IF(U282="zákl. přenesená",N282,0)</f>
        <v>0</v>
      </c>
      <c r="BH282" s="201">
        <f>IF(U282="sníž. přenesená",N282,0)</f>
        <v>0</v>
      </c>
      <c r="BI282" s="201">
        <f>IF(U282="nulová",N282,0)</f>
        <v>0</v>
      </c>
      <c r="BJ282" s="11" t="s">
        <v>77</v>
      </c>
      <c r="BK282" s="201">
        <f>ROUND(L282*K282,2)</f>
        <v>207</v>
      </c>
      <c r="BL282" s="11" t="s">
        <v>557</v>
      </c>
      <c r="BM282" s="11" t="s">
        <v>903</v>
      </c>
    </row>
    <row r="283" spans="2:65" s="29" customFormat="1" ht="31.5" customHeight="1">
      <c r="B283" s="30"/>
      <c r="C283" s="233" t="s">
        <v>564</v>
      </c>
      <c r="D283" s="233" t="s">
        <v>297</v>
      </c>
      <c r="E283" s="234" t="s">
        <v>904</v>
      </c>
      <c r="F283" s="235" t="s">
        <v>905</v>
      </c>
      <c r="G283" s="235"/>
      <c r="H283" s="235"/>
      <c r="I283" s="235"/>
      <c r="J283" s="236" t="s">
        <v>321</v>
      </c>
      <c r="K283" s="237">
        <v>1</v>
      </c>
      <c r="L283" s="238">
        <v>76</v>
      </c>
      <c r="M283" s="238"/>
      <c r="N283" s="238">
        <f>ROUND(L283*K283,2)</f>
        <v>76</v>
      </c>
      <c r="O283" s="238"/>
      <c r="P283" s="238"/>
      <c r="Q283" s="238"/>
      <c r="R283" s="32"/>
      <c r="T283" s="198"/>
      <c r="U283" s="41" t="s">
        <v>36</v>
      </c>
      <c r="V283" s="199">
        <v>0</v>
      </c>
      <c r="W283" s="199">
        <f>V283*K283</f>
        <v>0</v>
      </c>
      <c r="X283" s="199">
        <v>0.00011</v>
      </c>
      <c r="Y283" s="199">
        <f>X283*K283</f>
        <v>0.00011</v>
      </c>
      <c r="Z283" s="199">
        <v>0</v>
      </c>
      <c r="AA283" s="200">
        <f>Z283*K283</f>
        <v>0</v>
      </c>
      <c r="AR283" s="11" t="s">
        <v>557</v>
      </c>
      <c r="AT283" s="11" t="s">
        <v>297</v>
      </c>
      <c r="AU283" s="11" t="s">
        <v>80</v>
      </c>
      <c r="AY283" s="11" t="s">
        <v>148</v>
      </c>
      <c r="BE283" s="201">
        <f>IF(U283="základní",N283,0)</f>
        <v>76</v>
      </c>
      <c r="BF283" s="201">
        <f>IF(U283="snížená",N283,0)</f>
        <v>0</v>
      </c>
      <c r="BG283" s="201">
        <f>IF(U283="zákl. přenesená",N283,0)</f>
        <v>0</v>
      </c>
      <c r="BH283" s="201">
        <f>IF(U283="sníž. přenesená",N283,0)</f>
        <v>0</v>
      </c>
      <c r="BI283" s="201">
        <f>IF(U283="nulová",N283,0)</f>
        <v>0</v>
      </c>
      <c r="BJ283" s="11" t="s">
        <v>77</v>
      </c>
      <c r="BK283" s="201">
        <f>ROUND(L283*K283,2)</f>
        <v>76</v>
      </c>
      <c r="BL283" s="11" t="s">
        <v>557</v>
      </c>
      <c r="BM283" s="11" t="s">
        <v>906</v>
      </c>
    </row>
    <row r="284" spans="2:65" s="29" customFormat="1" ht="22.5" customHeight="1">
      <c r="B284" s="30"/>
      <c r="C284" s="192" t="s">
        <v>569</v>
      </c>
      <c r="D284" s="192" t="s">
        <v>149</v>
      </c>
      <c r="E284" s="193" t="s">
        <v>907</v>
      </c>
      <c r="F284" s="194" t="s">
        <v>908</v>
      </c>
      <c r="G284" s="194"/>
      <c r="H284" s="194"/>
      <c r="I284" s="194"/>
      <c r="J284" s="195" t="s">
        <v>321</v>
      </c>
      <c r="K284" s="196">
        <v>1</v>
      </c>
      <c r="L284" s="197">
        <v>168</v>
      </c>
      <c r="M284" s="197"/>
      <c r="N284" s="197">
        <f>ROUND(L284*K284,2)</f>
        <v>168</v>
      </c>
      <c r="O284" s="197"/>
      <c r="P284" s="197"/>
      <c r="Q284" s="197"/>
      <c r="R284" s="32"/>
      <c r="T284" s="198"/>
      <c r="U284" s="41" t="s">
        <v>36</v>
      </c>
      <c r="V284" s="199">
        <v>0.508</v>
      </c>
      <c r="W284" s="199">
        <f>V284*K284</f>
        <v>0.508</v>
      </c>
      <c r="X284" s="199">
        <v>3.0000000000000004E-05</v>
      </c>
      <c r="Y284" s="199">
        <f>X284*K284</f>
        <v>3.0000000000000004E-05</v>
      </c>
      <c r="Z284" s="199">
        <v>0</v>
      </c>
      <c r="AA284" s="200">
        <f>Z284*K284</f>
        <v>0</v>
      </c>
      <c r="AR284" s="11" t="s">
        <v>444</v>
      </c>
      <c r="AT284" s="11" t="s">
        <v>149</v>
      </c>
      <c r="AU284" s="11" t="s">
        <v>80</v>
      </c>
      <c r="AY284" s="11" t="s">
        <v>148</v>
      </c>
      <c r="BE284" s="201">
        <f>IF(U284="základní",N284,0)</f>
        <v>168</v>
      </c>
      <c r="BF284" s="201">
        <f>IF(U284="snížená",N284,0)</f>
        <v>0</v>
      </c>
      <c r="BG284" s="201">
        <f>IF(U284="zákl. přenesená",N284,0)</f>
        <v>0</v>
      </c>
      <c r="BH284" s="201">
        <f>IF(U284="sníž. přenesená",N284,0)</f>
        <v>0</v>
      </c>
      <c r="BI284" s="201">
        <f>IF(U284="nulová",N284,0)</f>
        <v>0</v>
      </c>
      <c r="BJ284" s="11" t="s">
        <v>77</v>
      </c>
      <c r="BK284" s="201">
        <f>ROUND(L284*K284,2)</f>
        <v>168</v>
      </c>
      <c r="BL284" s="11" t="s">
        <v>444</v>
      </c>
      <c r="BM284" s="11" t="s">
        <v>909</v>
      </c>
    </row>
    <row r="285" spans="2:65" s="29" customFormat="1" ht="31.5" customHeight="1">
      <c r="B285" s="30"/>
      <c r="C285" s="233" t="s">
        <v>573</v>
      </c>
      <c r="D285" s="233" t="s">
        <v>297</v>
      </c>
      <c r="E285" s="234" t="s">
        <v>910</v>
      </c>
      <c r="F285" s="235" t="s">
        <v>911</v>
      </c>
      <c r="G285" s="235"/>
      <c r="H285" s="235"/>
      <c r="I285" s="235"/>
      <c r="J285" s="236" t="s">
        <v>321</v>
      </c>
      <c r="K285" s="237">
        <v>1</v>
      </c>
      <c r="L285" s="238">
        <v>284</v>
      </c>
      <c r="M285" s="238"/>
      <c r="N285" s="238">
        <f>ROUND(L285*K285,2)</f>
        <v>284</v>
      </c>
      <c r="O285" s="238"/>
      <c r="P285" s="238"/>
      <c r="Q285" s="238"/>
      <c r="R285" s="32"/>
      <c r="T285" s="198"/>
      <c r="U285" s="41" t="s">
        <v>36</v>
      </c>
      <c r="V285" s="199">
        <v>0</v>
      </c>
      <c r="W285" s="199">
        <f>V285*K285</f>
        <v>0</v>
      </c>
      <c r="X285" s="199">
        <v>0.00039999999999999996</v>
      </c>
      <c r="Y285" s="199">
        <f>X285*K285</f>
        <v>0.00039999999999999996</v>
      </c>
      <c r="Z285" s="199">
        <v>0</v>
      </c>
      <c r="AA285" s="200">
        <f>Z285*K285</f>
        <v>0</v>
      </c>
      <c r="AR285" s="11" t="s">
        <v>557</v>
      </c>
      <c r="AT285" s="11" t="s">
        <v>297</v>
      </c>
      <c r="AU285" s="11" t="s">
        <v>80</v>
      </c>
      <c r="AY285" s="11" t="s">
        <v>148</v>
      </c>
      <c r="BE285" s="201">
        <f>IF(U285="základní",N285,0)</f>
        <v>284</v>
      </c>
      <c r="BF285" s="201">
        <f>IF(U285="snížená",N285,0)</f>
        <v>0</v>
      </c>
      <c r="BG285" s="201">
        <f>IF(U285="zákl. přenesená",N285,0)</f>
        <v>0</v>
      </c>
      <c r="BH285" s="201">
        <f>IF(U285="sníž. přenesená",N285,0)</f>
        <v>0</v>
      </c>
      <c r="BI285" s="201">
        <f>IF(U285="nulová",N285,0)</f>
        <v>0</v>
      </c>
      <c r="BJ285" s="11" t="s">
        <v>77</v>
      </c>
      <c r="BK285" s="201">
        <f>ROUND(L285*K285,2)</f>
        <v>284</v>
      </c>
      <c r="BL285" s="11" t="s">
        <v>557</v>
      </c>
      <c r="BM285" s="11" t="s">
        <v>912</v>
      </c>
    </row>
    <row r="286" spans="2:65" s="29" customFormat="1" ht="31.5" customHeight="1">
      <c r="B286" s="30"/>
      <c r="C286" s="192" t="s">
        <v>578</v>
      </c>
      <c r="D286" s="192" t="s">
        <v>149</v>
      </c>
      <c r="E286" s="193" t="s">
        <v>913</v>
      </c>
      <c r="F286" s="194" t="s">
        <v>914</v>
      </c>
      <c r="G286" s="194"/>
      <c r="H286" s="194"/>
      <c r="I286" s="194"/>
      <c r="J286" s="195" t="s">
        <v>169</v>
      </c>
      <c r="K286" s="196">
        <v>1.5</v>
      </c>
      <c r="L286" s="197">
        <v>79</v>
      </c>
      <c r="M286" s="197"/>
      <c r="N286" s="197">
        <f>ROUND(L286*K286,2)</f>
        <v>118.5</v>
      </c>
      <c r="O286" s="197"/>
      <c r="P286" s="197"/>
      <c r="Q286" s="197"/>
      <c r="R286" s="32"/>
      <c r="T286" s="198"/>
      <c r="U286" s="41" t="s">
        <v>36</v>
      </c>
      <c r="V286" s="199">
        <v>0.163</v>
      </c>
      <c r="W286" s="199">
        <f>V286*K286</f>
        <v>0.2445</v>
      </c>
      <c r="X286" s="199">
        <v>0</v>
      </c>
      <c r="Y286" s="199">
        <f>X286*K286</f>
        <v>0</v>
      </c>
      <c r="Z286" s="199">
        <v>0</v>
      </c>
      <c r="AA286" s="200">
        <f>Z286*K286</f>
        <v>0</v>
      </c>
      <c r="AR286" s="11" t="s">
        <v>444</v>
      </c>
      <c r="AT286" s="11" t="s">
        <v>149</v>
      </c>
      <c r="AU286" s="11" t="s">
        <v>80</v>
      </c>
      <c r="AY286" s="11" t="s">
        <v>148</v>
      </c>
      <c r="BE286" s="201">
        <f>IF(U286="základní",N286,0)</f>
        <v>118.5</v>
      </c>
      <c r="BF286" s="201">
        <f>IF(U286="snížená",N286,0)</f>
        <v>0</v>
      </c>
      <c r="BG286" s="201">
        <f>IF(U286="zákl. přenesená",N286,0)</f>
        <v>0</v>
      </c>
      <c r="BH286" s="201">
        <f>IF(U286="sníž. přenesená",N286,0)</f>
        <v>0</v>
      </c>
      <c r="BI286" s="201">
        <f>IF(U286="nulová",N286,0)</f>
        <v>0</v>
      </c>
      <c r="BJ286" s="11" t="s">
        <v>77</v>
      </c>
      <c r="BK286" s="201">
        <f>ROUND(L286*K286,2)</f>
        <v>118.5</v>
      </c>
      <c r="BL286" s="11" t="s">
        <v>444</v>
      </c>
      <c r="BM286" s="11" t="s">
        <v>915</v>
      </c>
    </row>
    <row r="287" spans="2:65" s="29" customFormat="1" ht="31.5" customHeight="1">
      <c r="B287" s="30"/>
      <c r="C287" s="233" t="s">
        <v>582</v>
      </c>
      <c r="D287" s="233" t="s">
        <v>297</v>
      </c>
      <c r="E287" s="234" t="s">
        <v>916</v>
      </c>
      <c r="F287" s="235" t="s">
        <v>917</v>
      </c>
      <c r="G287" s="235"/>
      <c r="H287" s="235"/>
      <c r="I287" s="235"/>
      <c r="J287" s="236" t="s">
        <v>169</v>
      </c>
      <c r="K287" s="237">
        <v>1.5</v>
      </c>
      <c r="L287" s="238">
        <v>58</v>
      </c>
      <c r="M287" s="238"/>
      <c r="N287" s="238">
        <f>ROUND(L287*K287,2)</f>
        <v>87</v>
      </c>
      <c r="O287" s="238"/>
      <c r="P287" s="238"/>
      <c r="Q287" s="238"/>
      <c r="R287" s="32"/>
      <c r="T287" s="198"/>
      <c r="U287" s="41" t="s">
        <v>36</v>
      </c>
      <c r="V287" s="199">
        <v>0</v>
      </c>
      <c r="W287" s="199">
        <f>V287*K287</f>
        <v>0</v>
      </c>
      <c r="X287" s="199">
        <v>0.010400000000000001</v>
      </c>
      <c r="Y287" s="199">
        <f>X287*K287</f>
        <v>0.015600000000000003</v>
      </c>
      <c r="Z287" s="199">
        <v>0</v>
      </c>
      <c r="AA287" s="200">
        <f>Z287*K287</f>
        <v>0</v>
      </c>
      <c r="AR287" s="11" t="s">
        <v>557</v>
      </c>
      <c r="AT287" s="11" t="s">
        <v>297</v>
      </c>
      <c r="AU287" s="11" t="s">
        <v>80</v>
      </c>
      <c r="AY287" s="11" t="s">
        <v>148</v>
      </c>
      <c r="BE287" s="201">
        <f>IF(U287="základní",N287,0)</f>
        <v>87</v>
      </c>
      <c r="BF287" s="201">
        <f>IF(U287="snížená",N287,0)</f>
        <v>0</v>
      </c>
      <c r="BG287" s="201">
        <f>IF(U287="zákl. přenesená",N287,0)</f>
        <v>0</v>
      </c>
      <c r="BH287" s="201">
        <f>IF(U287="sníž. přenesená",N287,0)</f>
        <v>0</v>
      </c>
      <c r="BI287" s="201">
        <f>IF(U287="nulová",N287,0)</f>
        <v>0</v>
      </c>
      <c r="BJ287" s="11" t="s">
        <v>77</v>
      </c>
      <c r="BK287" s="201">
        <f>ROUND(L287*K287,2)</f>
        <v>87</v>
      </c>
      <c r="BL287" s="11" t="s">
        <v>557</v>
      </c>
      <c r="BM287" s="11" t="s">
        <v>918</v>
      </c>
    </row>
    <row r="288" spans="2:65" s="29" customFormat="1" ht="31.5" customHeight="1">
      <c r="B288" s="30"/>
      <c r="C288" s="192" t="s">
        <v>586</v>
      </c>
      <c r="D288" s="192" t="s">
        <v>149</v>
      </c>
      <c r="E288" s="193" t="s">
        <v>919</v>
      </c>
      <c r="F288" s="194" t="s">
        <v>920</v>
      </c>
      <c r="G288" s="194"/>
      <c r="H288" s="194"/>
      <c r="I288" s="194"/>
      <c r="J288" s="195" t="s">
        <v>169</v>
      </c>
      <c r="K288" s="196">
        <v>2</v>
      </c>
      <c r="L288" s="197">
        <v>84.7</v>
      </c>
      <c r="M288" s="197"/>
      <c r="N288" s="197">
        <f>ROUND(L288*K288,2)</f>
        <v>169.4</v>
      </c>
      <c r="O288" s="197"/>
      <c r="P288" s="197"/>
      <c r="Q288" s="197"/>
      <c r="R288" s="32"/>
      <c r="T288" s="198"/>
      <c r="U288" s="41" t="s">
        <v>36</v>
      </c>
      <c r="V288" s="199">
        <v>0.17500000000000002</v>
      </c>
      <c r="W288" s="199">
        <f>V288*K288</f>
        <v>0.35000000000000003</v>
      </c>
      <c r="X288" s="199">
        <v>0</v>
      </c>
      <c r="Y288" s="199">
        <f>X288*K288</f>
        <v>0</v>
      </c>
      <c r="Z288" s="199">
        <v>0</v>
      </c>
      <c r="AA288" s="200">
        <f>Z288*K288</f>
        <v>0</v>
      </c>
      <c r="AR288" s="11" t="s">
        <v>444</v>
      </c>
      <c r="AT288" s="11" t="s">
        <v>149</v>
      </c>
      <c r="AU288" s="11" t="s">
        <v>80</v>
      </c>
      <c r="AY288" s="11" t="s">
        <v>148</v>
      </c>
      <c r="BE288" s="201">
        <f>IF(U288="základní",N288,0)</f>
        <v>169.4</v>
      </c>
      <c r="BF288" s="201">
        <f>IF(U288="snížená",N288,0)</f>
        <v>0</v>
      </c>
      <c r="BG288" s="201">
        <f>IF(U288="zákl. přenesená",N288,0)</f>
        <v>0</v>
      </c>
      <c r="BH288" s="201">
        <f>IF(U288="sníž. přenesená",N288,0)</f>
        <v>0</v>
      </c>
      <c r="BI288" s="201">
        <f>IF(U288="nulová",N288,0)</f>
        <v>0</v>
      </c>
      <c r="BJ288" s="11" t="s">
        <v>77</v>
      </c>
      <c r="BK288" s="201">
        <f>ROUND(L288*K288,2)</f>
        <v>169.4</v>
      </c>
      <c r="BL288" s="11" t="s">
        <v>444</v>
      </c>
      <c r="BM288" s="11" t="s">
        <v>921</v>
      </c>
    </row>
    <row r="289" spans="2:65" s="29" customFormat="1" ht="31.5" customHeight="1">
      <c r="B289" s="30"/>
      <c r="C289" s="233" t="s">
        <v>922</v>
      </c>
      <c r="D289" s="233" t="s">
        <v>297</v>
      </c>
      <c r="E289" s="234" t="s">
        <v>923</v>
      </c>
      <c r="F289" s="235" t="s">
        <v>924</v>
      </c>
      <c r="G289" s="235"/>
      <c r="H289" s="235"/>
      <c r="I289" s="235"/>
      <c r="J289" s="236" t="s">
        <v>169</v>
      </c>
      <c r="K289" s="237">
        <v>2</v>
      </c>
      <c r="L289" s="238">
        <v>106</v>
      </c>
      <c r="M289" s="238"/>
      <c r="N289" s="238">
        <f>ROUND(L289*K289,2)</f>
        <v>212</v>
      </c>
      <c r="O289" s="238"/>
      <c r="P289" s="238"/>
      <c r="Q289" s="238"/>
      <c r="R289" s="32"/>
      <c r="T289" s="198"/>
      <c r="U289" s="41" t="s">
        <v>36</v>
      </c>
      <c r="V289" s="199">
        <v>0</v>
      </c>
      <c r="W289" s="199">
        <f>V289*K289</f>
        <v>0</v>
      </c>
      <c r="X289" s="199">
        <v>0.010400000000000001</v>
      </c>
      <c r="Y289" s="199">
        <f>X289*K289</f>
        <v>0.020800000000000003</v>
      </c>
      <c r="Z289" s="199">
        <v>0</v>
      </c>
      <c r="AA289" s="200">
        <f>Z289*K289</f>
        <v>0</v>
      </c>
      <c r="AR289" s="11" t="s">
        <v>557</v>
      </c>
      <c r="AT289" s="11" t="s">
        <v>297</v>
      </c>
      <c r="AU289" s="11" t="s">
        <v>80</v>
      </c>
      <c r="AY289" s="11" t="s">
        <v>148</v>
      </c>
      <c r="BE289" s="201">
        <f>IF(U289="základní",N289,0)</f>
        <v>212</v>
      </c>
      <c r="BF289" s="201">
        <f>IF(U289="snížená",N289,0)</f>
        <v>0</v>
      </c>
      <c r="BG289" s="201">
        <f>IF(U289="zákl. přenesená",N289,0)</f>
        <v>0</v>
      </c>
      <c r="BH289" s="201">
        <f>IF(U289="sníž. přenesená",N289,0)</f>
        <v>0</v>
      </c>
      <c r="BI289" s="201">
        <f>IF(U289="nulová",N289,0)</f>
        <v>0</v>
      </c>
      <c r="BJ289" s="11" t="s">
        <v>77</v>
      </c>
      <c r="BK289" s="201">
        <f>ROUND(L289*K289,2)</f>
        <v>212</v>
      </c>
      <c r="BL289" s="11" t="s">
        <v>557</v>
      </c>
      <c r="BM289" s="11" t="s">
        <v>925</v>
      </c>
    </row>
    <row r="290" spans="2:65" s="29" customFormat="1" ht="31.5" customHeight="1">
      <c r="B290" s="30"/>
      <c r="C290" s="192" t="s">
        <v>926</v>
      </c>
      <c r="D290" s="192" t="s">
        <v>149</v>
      </c>
      <c r="E290" s="193" t="s">
        <v>927</v>
      </c>
      <c r="F290" s="194" t="s">
        <v>928</v>
      </c>
      <c r="G290" s="194"/>
      <c r="H290" s="194"/>
      <c r="I290" s="194"/>
      <c r="J290" s="195" t="s">
        <v>169</v>
      </c>
      <c r="K290" s="196">
        <v>2.5</v>
      </c>
      <c r="L290" s="197">
        <v>88.3</v>
      </c>
      <c r="M290" s="197"/>
      <c r="N290" s="197">
        <f>ROUND(L290*K290,2)</f>
        <v>220.75</v>
      </c>
      <c r="O290" s="197"/>
      <c r="P290" s="197"/>
      <c r="Q290" s="197"/>
      <c r="R290" s="32"/>
      <c r="T290" s="198"/>
      <c r="U290" s="41" t="s">
        <v>36</v>
      </c>
      <c r="V290" s="199">
        <v>0.182</v>
      </c>
      <c r="W290" s="199">
        <f>V290*K290</f>
        <v>0.45499999999999996</v>
      </c>
      <c r="X290" s="199">
        <v>0</v>
      </c>
      <c r="Y290" s="199">
        <f>X290*K290</f>
        <v>0</v>
      </c>
      <c r="Z290" s="199">
        <v>0</v>
      </c>
      <c r="AA290" s="200">
        <f>Z290*K290</f>
        <v>0</v>
      </c>
      <c r="AR290" s="11" t="s">
        <v>444</v>
      </c>
      <c r="AT290" s="11" t="s">
        <v>149</v>
      </c>
      <c r="AU290" s="11" t="s">
        <v>80</v>
      </c>
      <c r="AY290" s="11" t="s">
        <v>148</v>
      </c>
      <c r="BE290" s="201">
        <f>IF(U290="základní",N290,0)</f>
        <v>220.75</v>
      </c>
      <c r="BF290" s="201">
        <f>IF(U290="snížená",N290,0)</f>
        <v>0</v>
      </c>
      <c r="BG290" s="201">
        <f>IF(U290="zákl. přenesená",N290,0)</f>
        <v>0</v>
      </c>
      <c r="BH290" s="201">
        <f>IF(U290="sníž. přenesená",N290,0)</f>
        <v>0</v>
      </c>
      <c r="BI290" s="201">
        <f>IF(U290="nulová",N290,0)</f>
        <v>0</v>
      </c>
      <c r="BJ290" s="11" t="s">
        <v>77</v>
      </c>
      <c r="BK290" s="201">
        <f>ROUND(L290*K290,2)</f>
        <v>220.75</v>
      </c>
      <c r="BL290" s="11" t="s">
        <v>444</v>
      </c>
      <c r="BM290" s="11" t="s">
        <v>929</v>
      </c>
    </row>
    <row r="291" spans="2:65" s="29" customFormat="1" ht="31.5" customHeight="1">
      <c r="B291" s="30"/>
      <c r="C291" s="233" t="s">
        <v>930</v>
      </c>
      <c r="D291" s="233" t="s">
        <v>297</v>
      </c>
      <c r="E291" s="234" t="s">
        <v>931</v>
      </c>
      <c r="F291" s="235" t="s">
        <v>932</v>
      </c>
      <c r="G291" s="235"/>
      <c r="H291" s="235"/>
      <c r="I291" s="235"/>
      <c r="J291" s="236" t="s">
        <v>169</v>
      </c>
      <c r="K291" s="237">
        <v>2.5</v>
      </c>
      <c r="L291" s="238">
        <v>106</v>
      </c>
      <c r="M291" s="238"/>
      <c r="N291" s="238">
        <f>ROUND(L291*K291,2)</f>
        <v>265</v>
      </c>
      <c r="O291" s="238"/>
      <c r="P291" s="238"/>
      <c r="Q291" s="238"/>
      <c r="R291" s="32"/>
      <c r="T291" s="198"/>
      <c r="U291" s="41" t="s">
        <v>36</v>
      </c>
      <c r="V291" s="199">
        <v>0</v>
      </c>
      <c r="W291" s="199">
        <f>V291*K291</f>
        <v>0</v>
      </c>
      <c r="X291" s="199">
        <v>0.010400000000000001</v>
      </c>
      <c r="Y291" s="199">
        <f>X291*K291</f>
        <v>0.026000000000000002</v>
      </c>
      <c r="Z291" s="199">
        <v>0</v>
      </c>
      <c r="AA291" s="200">
        <f>Z291*K291</f>
        <v>0</v>
      </c>
      <c r="AR291" s="11" t="s">
        <v>557</v>
      </c>
      <c r="AT291" s="11" t="s">
        <v>297</v>
      </c>
      <c r="AU291" s="11" t="s">
        <v>80</v>
      </c>
      <c r="AY291" s="11" t="s">
        <v>148</v>
      </c>
      <c r="BE291" s="201">
        <f>IF(U291="základní",N291,0)</f>
        <v>265</v>
      </c>
      <c r="BF291" s="201">
        <f>IF(U291="snížená",N291,0)</f>
        <v>0</v>
      </c>
      <c r="BG291" s="201">
        <f>IF(U291="zákl. přenesená",N291,0)</f>
        <v>0</v>
      </c>
      <c r="BH291" s="201">
        <f>IF(U291="sníž. přenesená",N291,0)</f>
        <v>0</v>
      </c>
      <c r="BI291" s="201">
        <f>IF(U291="nulová",N291,0)</f>
        <v>0</v>
      </c>
      <c r="BJ291" s="11" t="s">
        <v>77</v>
      </c>
      <c r="BK291" s="201">
        <f>ROUND(L291*K291,2)</f>
        <v>265</v>
      </c>
      <c r="BL291" s="11" t="s">
        <v>557</v>
      </c>
      <c r="BM291" s="11" t="s">
        <v>933</v>
      </c>
    </row>
    <row r="292" spans="2:65" s="29" customFormat="1" ht="44.25" customHeight="1">
      <c r="B292" s="30"/>
      <c r="C292" s="192" t="s">
        <v>934</v>
      </c>
      <c r="D292" s="192" t="s">
        <v>149</v>
      </c>
      <c r="E292" s="193" t="s">
        <v>935</v>
      </c>
      <c r="F292" s="194" t="s">
        <v>936</v>
      </c>
      <c r="G292" s="194"/>
      <c r="H292" s="194"/>
      <c r="I292" s="194"/>
      <c r="J292" s="195" t="s">
        <v>321</v>
      </c>
      <c r="K292" s="196">
        <v>3</v>
      </c>
      <c r="L292" s="197">
        <v>203</v>
      </c>
      <c r="M292" s="197"/>
      <c r="N292" s="197">
        <f>ROUND(L292*K292,2)</f>
        <v>609</v>
      </c>
      <c r="O292" s="197"/>
      <c r="P292" s="197"/>
      <c r="Q292" s="197"/>
      <c r="R292" s="32"/>
      <c r="T292" s="198"/>
      <c r="U292" s="41" t="s">
        <v>36</v>
      </c>
      <c r="V292" s="199">
        <v>0.455</v>
      </c>
      <c r="W292" s="199">
        <f>V292*K292</f>
        <v>1.365</v>
      </c>
      <c r="X292" s="199">
        <v>0</v>
      </c>
      <c r="Y292" s="199">
        <f>X292*K292</f>
        <v>0</v>
      </c>
      <c r="Z292" s="199">
        <v>0</v>
      </c>
      <c r="AA292" s="200">
        <f>Z292*K292</f>
        <v>0</v>
      </c>
      <c r="AR292" s="11" t="s">
        <v>444</v>
      </c>
      <c r="AT292" s="11" t="s">
        <v>149</v>
      </c>
      <c r="AU292" s="11" t="s">
        <v>80</v>
      </c>
      <c r="AY292" s="11" t="s">
        <v>148</v>
      </c>
      <c r="BE292" s="201">
        <f>IF(U292="základní",N292,0)</f>
        <v>609</v>
      </c>
      <c r="BF292" s="201">
        <f>IF(U292="snížená",N292,0)</f>
        <v>0</v>
      </c>
      <c r="BG292" s="201">
        <f>IF(U292="zákl. přenesená",N292,0)</f>
        <v>0</v>
      </c>
      <c r="BH292" s="201">
        <f>IF(U292="sníž. přenesená",N292,0)</f>
        <v>0</v>
      </c>
      <c r="BI292" s="201">
        <f>IF(U292="nulová",N292,0)</f>
        <v>0</v>
      </c>
      <c r="BJ292" s="11" t="s">
        <v>77</v>
      </c>
      <c r="BK292" s="201">
        <f>ROUND(L292*K292,2)</f>
        <v>609</v>
      </c>
      <c r="BL292" s="11" t="s">
        <v>444</v>
      </c>
      <c r="BM292" s="11" t="s">
        <v>937</v>
      </c>
    </row>
    <row r="293" spans="2:65" s="29" customFormat="1" ht="22.5" customHeight="1">
      <c r="B293" s="30"/>
      <c r="C293" s="233" t="s">
        <v>938</v>
      </c>
      <c r="D293" s="233" t="s">
        <v>297</v>
      </c>
      <c r="E293" s="234" t="s">
        <v>939</v>
      </c>
      <c r="F293" s="235" t="s">
        <v>940</v>
      </c>
      <c r="G293" s="235"/>
      <c r="H293" s="235"/>
      <c r="I293" s="235"/>
      <c r="J293" s="236" t="s">
        <v>321</v>
      </c>
      <c r="K293" s="237">
        <v>1</v>
      </c>
      <c r="L293" s="238">
        <v>25</v>
      </c>
      <c r="M293" s="238"/>
      <c r="N293" s="238">
        <f>ROUND(L293*K293,2)</f>
        <v>25</v>
      </c>
      <c r="O293" s="238"/>
      <c r="P293" s="238"/>
      <c r="Q293" s="238"/>
      <c r="R293" s="32"/>
      <c r="T293" s="198"/>
      <c r="U293" s="41" t="s">
        <v>36</v>
      </c>
      <c r="V293" s="199">
        <v>0</v>
      </c>
      <c r="W293" s="199">
        <f>V293*K293</f>
        <v>0</v>
      </c>
      <c r="X293" s="199">
        <v>0.00011</v>
      </c>
      <c r="Y293" s="199">
        <f>X293*K293</f>
        <v>0.00011</v>
      </c>
      <c r="Z293" s="199">
        <v>0</v>
      </c>
      <c r="AA293" s="200">
        <f>Z293*K293</f>
        <v>0</v>
      </c>
      <c r="AR293" s="11" t="s">
        <v>557</v>
      </c>
      <c r="AT293" s="11" t="s">
        <v>297</v>
      </c>
      <c r="AU293" s="11" t="s">
        <v>80</v>
      </c>
      <c r="AY293" s="11" t="s">
        <v>148</v>
      </c>
      <c r="BE293" s="201">
        <f>IF(U293="základní",N293,0)</f>
        <v>25</v>
      </c>
      <c r="BF293" s="201">
        <f>IF(U293="snížená",N293,0)</f>
        <v>0</v>
      </c>
      <c r="BG293" s="201">
        <f>IF(U293="zákl. přenesená",N293,0)</f>
        <v>0</v>
      </c>
      <c r="BH293" s="201">
        <f>IF(U293="sníž. přenesená",N293,0)</f>
        <v>0</v>
      </c>
      <c r="BI293" s="201">
        <f>IF(U293="nulová",N293,0)</f>
        <v>0</v>
      </c>
      <c r="BJ293" s="11" t="s">
        <v>77</v>
      </c>
      <c r="BK293" s="201">
        <f>ROUND(L293*K293,2)</f>
        <v>25</v>
      </c>
      <c r="BL293" s="11" t="s">
        <v>557</v>
      </c>
      <c r="BM293" s="11" t="s">
        <v>941</v>
      </c>
    </row>
    <row r="294" spans="2:65" s="29" customFormat="1" ht="22.5" customHeight="1">
      <c r="B294" s="30"/>
      <c r="C294" s="233" t="s">
        <v>942</v>
      </c>
      <c r="D294" s="233" t="s">
        <v>297</v>
      </c>
      <c r="E294" s="234" t="s">
        <v>943</v>
      </c>
      <c r="F294" s="235" t="s">
        <v>944</v>
      </c>
      <c r="G294" s="235"/>
      <c r="H294" s="235"/>
      <c r="I294" s="235"/>
      <c r="J294" s="236" t="s">
        <v>321</v>
      </c>
      <c r="K294" s="237">
        <v>2</v>
      </c>
      <c r="L294" s="238">
        <v>47</v>
      </c>
      <c r="M294" s="238"/>
      <c r="N294" s="238">
        <f>ROUND(L294*K294,2)</f>
        <v>94</v>
      </c>
      <c r="O294" s="238"/>
      <c r="P294" s="238"/>
      <c r="Q294" s="238"/>
      <c r="R294" s="32"/>
      <c r="T294" s="198"/>
      <c r="U294" s="41" t="s">
        <v>36</v>
      </c>
      <c r="V294" s="199">
        <v>0</v>
      </c>
      <c r="W294" s="199">
        <f>V294*K294</f>
        <v>0</v>
      </c>
      <c r="X294" s="199">
        <v>0.0005</v>
      </c>
      <c r="Y294" s="199">
        <f>X294*K294</f>
        <v>0.001</v>
      </c>
      <c r="Z294" s="199">
        <v>0</v>
      </c>
      <c r="AA294" s="200">
        <f>Z294*K294</f>
        <v>0</v>
      </c>
      <c r="AR294" s="11" t="s">
        <v>557</v>
      </c>
      <c r="AT294" s="11" t="s">
        <v>297</v>
      </c>
      <c r="AU294" s="11" t="s">
        <v>80</v>
      </c>
      <c r="AY294" s="11" t="s">
        <v>148</v>
      </c>
      <c r="BE294" s="201">
        <f>IF(U294="základní",N294,0)</f>
        <v>94</v>
      </c>
      <c r="BF294" s="201">
        <f>IF(U294="snížená",N294,0)</f>
        <v>0</v>
      </c>
      <c r="BG294" s="201">
        <f>IF(U294="zákl. přenesená",N294,0)</f>
        <v>0</v>
      </c>
      <c r="BH294" s="201">
        <f>IF(U294="sníž. přenesená",N294,0)</f>
        <v>0</v>
      </c>
      <c r="BI294" s="201">
        <f>IF(U294="nulová",N294,0)</f>
        <v>0</v>
      </c>
      <c r="BJ294" s="11" t="s">
        <v>77</v>
      </c>
      <c r="BK294" s="201">
        <f>ROUND(L294*K294,2)</f>
        <v>94</v>
      </c>
      <c r="BL294" s="11" t="s">
        <v>557</v>
      </c>
      <c r="BM294" s="11" t="s">
        <v>945</v>
      </c>
    </row>
    <row r="295" spans="2:65" s="29" customFormat="1" ht="44.25" customHeight="1">
      <c r="B295" s="30"/>
      <c r="C295" s="192" t="s">
        <v>946</v>
      </c>
      <c r="D295" s="192" t="s">
        <v>149</v>
      </c>
      <c r="E295" s="193" t="s">
        <v>947</v>
      </c>
      <c r="F295" s="194" t="s">
        <v>948</v>
      </c>
      <c r="G295" s="194"/>
      <c r="H295" s="194"/>
      <c r="I295" s="194"/>
      <c r="J295" s="195" t="s">
        <v>321</v>
      </c>
      <c r="K295" s="196">
        <v>13</v>
      </c>
      <c r="L295" s="197">
        <v>226</v>
      </c>
      <c r="M295" s="197"/>
      <c r="N295" s="197">
        <f>ROUND(L295*K295,2)</f>
        <v>2938</v>
      </c>
      <c r="O295" s="197"/>
      <c r="P295" s="197"/>
      <c r="Q295" s="197"/>
      <c r="R295" s="32"/>
      <c r="T295" s="198"/>
      <c r="U295" s="41" t="s">
        <v>36</v>
      </c>
      <c r="V295" s="199">
        <v>0.508</v>
      </c>
      <c r="W295" s="199">
        <f>V295*K295</f>
        <v>6.604</v>
      </c>
      <c r="X295" s="199">
        <v>0</v>
      </c>
      <c r="Y295" s="199">
        <f>X295*K295</f>
        <v>0</v>
      </c>
      <c r="Z295" s="199">
        <v>0</v>
      </c>
      <c r="AA295" s="200">
        <f>Z295*K295</f>
        <v>0</v>
      </c>
      <c r="AR295" s="11" t="s">
        <v>444</v>
      </c>
      <c r="AT295" s="11" t="s">
        <v>149</v>
      </c>
      <c r="AU295" s="11" t="s">
        <v>80</v>
      </c>
      <c r="AY295" s="11" t="s">
        <v>148</v>
      </c>
      <c r="BE295" s="201">
        <f>IF(U295="základní",N295,0)</f>
        <v>2938</v>
      </c>
      <c r="BF295" s="201">
        <f>IF(U295="snížená",N295,0)</f>
        <v>0</v>
      </c>
      <c r="BG295" s="201">
        <f>IF(U295="zákl. přenesená",N295,0)</f>
        <v>0</v>
      </c>
      <c r="BH295" s="201">
        <f>IF(U295="sníž. přenesená",N295,0)</f>
        <v>0</v>
      </c>
      <c r="BI295" s="201">
        <f>IF(U295="nulová",N295,0)</f>
        <v>0</v>
      </c>
      <c r="BJ295" s="11" t="s">
        <v>77</v>
      </c>
      <c r="BK295" s="201">
        <f>ROUND(L295*K295,2)</f>
        <v>2938</v>
      </c>
      <c r="BL295" s="11" t="s">
        <v>444</v>
      </c>
      <c r="BM295" s="11" t="s">
        <v>949</v>
      </c>
    </row>
    <row r="296" spans="2:65" s="29" customFormat="1" ht="22.5" customHeight="1">
      <c r="B296" s="30"/>
      <c r="C296" s="233" t="s">
        <v>950</v>
      </c>
      <c r="D296" s="233" t="s">
        <v>297</v>
      </c>
      <c r="E296" s="234" t="s">
        <v>951</v>
      </c>
      <c r="F296" s="235" t="s">
        <v>952</v>
      </c>
      <c r="G296" s="235"/>
      <c r="H296" s="235"/>
      <c r="I296" s="235"/>
      <c r="J296" s="236" t="s">
        <v>321</v>
      </c>
      <c r="K296" s="237">
        <v>1</v>
      </c>
      <c r="L296" s="238">
        <v>31</v>
      </c>
      <c r="M296" s="238"/>
      <c r="N296" s="238">
        <f>ROUND(L296*K296,2)</f>
        <v>31</v>
      </c>
      <c r="O296" s="238"/>
      <c r="P296" s="238"/>
      <c r="Q296" s="238"/>
      <c r="R296" s="32"/>
      <c r="T296" s="198"/>
      <c r="U296" s="41" t="s">
        <v>36</v>
      </c>
      <c r="V296" s="199">
        <v>0</v>
      </c>
      <c r="W296" s="199">
        <f>V296*K296</f>
        <v>0</v>
      </c>
      <c r="X296" s="199">
        <v>0.00011</v>
      </c>
      <c r="Y296" s="199">
        <f>X296*K296</f>
        <v>0.00011</v>
      </c>
      <c r="Z296" s="199">
        <v>0</v>
      </c>
      <c r="AA296" s="200">
        <f>Z296*K296</f>
        <v>0</v>
      </c>
      <c r="AR296" s="11" t="s">
        <v>557</v>
      </c>
      <c r="AT296" s="11" t="s">
        <v>297</v>
      </c>
      <c r="AU296" s="11" t="s">
        <v>80</v>
      </c>
      <c r="AY296" s="11" t="s">
        <v>148</v>
      </c>
      <c r="BE296" s="201">
        <f>IF(U296="základní",N296,0)</f>
        <v>31</v>
      </c>
      <c r="BF296" s="201">
        <f>IF(U296="snížená",N296,0)</f>
        <v>0</v>
      </c>
      <c r="BG296" s="201">
        <f>IF(U296="zákl. přenesená",N296,0)</f>
        <v>0</v>
      </c>
      <c r="BH296" s="201">
        <f>IF(U296="sníž. přenesená",N296,0)</f>
        <v>0</v>
      </c>
      <c r="BI296" s="201">
        <f>IF(U296="nulová",N296,0)</f>
        <v>0</v>
      </c>
      <c r="BJ296" s="11" t="s">
        <v>77</v>
      </c>
      <c r="BK296" s="201">
        <f>ROUND(L296*K296,2)</f>
        <v>31</v>
      </c>
      <c r="BL296" s="11" t="s">
        <v>557</v>
      </c>
      <c r="BM296" s="11" t="s">
        <v>953</v>
      </c>
    </row>
    <row r="297" spans="2:65" s="29" customFormat="1" ht="22.5" customHeight="1">
      <c r="B297" s="30"/>
      <c r="C297" s="233" t="s">
        <v>954</v>
      </c>
      <c r="D297" s="233" t="s">
        <v>297</v>
      </c>
      <c r="E297" s="234" t="s">
        <v>955</v>
      </c>
      <c r="F297" s="235" t="s">
        <v>956</v>
      </c>
      <c r="G297" s="235"/>
      <c r="H297" s="235"/>
      <c r="I297" s="235"/>
      <c r="J297" s="236" t="s">
        <v>321</v>
      </c>
      <c r="K297" s="237">
        <v>2</v>
      </c>
      <c r="L297" s="238">
        <v>75</v>
      </c>
      <c r="M297" s="238"/>
      <c r="N297" s="238">
        <f>ROUND(L297*K297,2)</f>
        <v>150</v>
      </c>
      <c r="O297" s="238"/>
      <c r="P297" s="238"/>
      <c r="Q297" s="238"/>
      <c r="R297" s="32"/>
      <c r="T297" s="198"/>
      <c r="U297" s="41" t="s">
        <v>36</v>
      </c>
      <c r="V297" s="199">
        <v>0</v>
      </c>
      <c r="W297" s="199">
        <f>V297*K297</f>
        <v>0</v>
      </c>
      <c r="X297" s="199">
        <v>0.001</v>
      </c>
      <c r="Y297" s="199">
        <f>X297*K297</f>
        <v>0.002</v>
      </c>
      <c r="Z297" s="199">
        <v>0</v>
      </c>
      <c r="AA297" s="200">
        <f>Z297*K297</f>
        <v>0</v>
      </c>
      <c r="AR297" s="11" t="s">
        <v>557</v>
      </c>
      <c r="AT297" s="11" t="s">
        <v>297</v>
      </c>
      <c r="AU297" s="11" t="s">
        <v>80</v>
      </c>
      <c r="AY297" s="11" t="s">
        <v>148</v>
      </c>
      <c r="BE297" s="201">
        <f>IF(U297="základní",N297,0)</f>
        <v>150</v>
      </c>
      <c r="BF297" s="201">
        <f>IF(U297="snížená",N297,0)</f>
        <v>0</v>
      </c>
      <c r="BG297" s="201">
        <f>IF(U297="zákl. přenesená",N297,0)</f>
        <v>0</v>
      </c>
      <c r="BH297" s="201">
        <f>IF(U297="sníž. přenesená",N297,0)</f>
        <v>0</v>
      </c>
      <c r="BI297" s="201">
        <f>IF(U297="nulová",N297,0)</f>
        <v>0</v>
      </c>
      <c r="BJ297" s="11" t="s">
        <v>77</v>
      </c>
      <c r="BK297" s="201">
        <f>ROUND(L297*K297,2)</f>
        <v>150</v>
      </c>
      <c r="BL297" s="11" t="s">
        <v>557</v>
      </c>
      <c r="BM297" s="11" t="s">
        <v>957</v>
      </c>
    </row>
    <row r="298" spans="2:65" s="29" customFormat="1" ht="22.5" customHeight="1">
      <c r="B298" s="30"/>
      <c r="C298" s="233" t="s">
        <v>958</v>
      </c>
      <c r="D298" s="233" t="s">
        <v>297</v>
      </c>
      <c r="E298" s="234" t="s">
        <v>959</v>
      </c>
      <c r="F298" s="235" t="s">
        <v>960</v>
      </c>
      <c r="G298" s="235"/>
      <c r="H298" s="235"/>
      <c r="I298" s="235"/>
      <c r="J298" s="236" t="s">
        <v>321</v>
      </c>
      <c r="K298" s="237">
        <v>2</v>
      </c>
      <c r="L298" s="238">
        <v>71</v>
      </c>
      <c r="M298" s="238"/>
      <c r="N298" s="238">
        <f>ROUND(L298*K298,2)</f>
        <v>142</v>
      </c>
      <c r="O298" s="238"/>
      <c r="P298" s="238"/>
      <c r="Q298" s="238"/>
      <c r="R298" s="32"/>
      <c r="T298" s="198"/>
      <c r="U298" s="41" t="s">
        <v>36</v>
      </c>
      <c r="V298" s="199">
        <v>0</v>
      </c>
      <c r="W298" s="199">
        <f>V298*K298</f>
        <v>0</v>
      </c>
      <c r="X298" s="199">
        <v>0.001</v>
      </c>
      <c r="Y298" s="199">
        <f>X298*K298</f>
        <v>0.002</v>
      </c>
      <c r="Z298" s="199">
        <v>0</v>
      </c>
      <c r="AA298" s="200">
        <f>Z298*K298</f>
        <v>0</v>
      </c>
      <c r="AR298" s="11" t="s">
        <v>557</v>
      </c>
      <c r="AT298" s="11" t="s">
        <v>297</v>
      </c>
      <c r="AU298" s="11" t="s">
        <v>80</v>
      </c>
      <c r="AY298" s="11" t="s">
        <v>148</v>
      </c>
      <c r="BE298" s="201">
        <f>IF(U298="základní",N298,0)</f>
        <v>142</v>
      </c>
      <c r="BF298" s="201">
        <f>IF(U298="snížená",N298,0)</f>
        <v>0</v>
      </c>
      <c r="BG298" s="201">
        <f>IF(U298="zákl. přenesená",N298,0)</f>
        <v>0</v>
      </c>
      <c r="BH298" s="201">
        <f>IF(U298="sníž. přenesená",N298,0)</f>
        <v>0</v>
      </c>
      <c r="BI298" s="201">
        <f>IF(U298="nulová",N298,0)</f>
        <v>0</v>
      </c>
      <c r="BJ298" s="11" t="s">
        <v>77</v>
      </c>
      <c r="BK298" s="201">
        <f>ROUND(L298*K298,2)</f>
        <v>142</v>
      </c>
      <c r="BL298" s="11" t="s">
        <v>557</v>
      </c>
      <c r="BM298" s="11" t="s">
        <v>961</v>
      </c>
    </row>
    <row r="299" spans="2:65" s="29" customFormat="1" ht="31.5" customHeight="1">
      <c r="B299" s="30"/>
      <c r="C299" s="233" t="s">
        <v>962</v>
      </c>
      <c r="D299" s="233" t="s">
        <v>297</v>
      </c>
      <c r="E299" s="234" t="s">
        <v>963</v>
      </c>
      <c r="F299" s="235" t="s">
        <v>964</v>
      </c>
      <c r="G299" s="235"/>
      <c r="H299" s="235"/>
      <c r="I299" s="235"/>
      <c r="J299" s="236" t="s">
        <v>321</v>
      </c>
      <c r="K299" s="237">
        <v>4</v>
      </c>
      <c r="L299" s="238">
        <v>194</v>
      </c>
      <c r="M299" s="238"/>
      <c r="N299" s="238">
        <f>ROUND(L299*K299,2)</f>
        <v>776</v>
      </c>
      <c r="O299" s="238"/>
      <c r="P299" s="238"/>
      <c r="Q299" s="238"/>
      <c r="R299" s="32"/>
      <c r="T299" s="198"/>
      <c r="U299" s="41" t="s">
        <v>36</v>
      </c>
      <c r="V299" s="199">
        <v>0</v>
      </c>
      <c r="W299" s="199">
        <f>V299*K299</f>
        <v>0</v>
      </c>
      <c r="X299" s="199">
        <v>0.00019999999999999998</v>
      </c>
      <c r="Y299" s="199">
        <f>X299*K299</f>
        <v>0.0007999999999999999</v>
      </c>
      <c r="Z299" s="199">
        <v>0</v>
      </c>
      <c r="AA299" s="200">
        <f>Z299*K299</f>
        <v>0</v>
      </c>
      <c r="AR299" s="11" t="s">
        <v>557</v>
      </c>
      <c r="AT299" s="11" t="s">
        <v>297</v>
      </c>
      <c r="AU299" s="11" t="s">
        <v>80</v>
      </c>
      <c r="AY299" s="11" t="s">
        <v>148</v>
      </c>
      <c r="BE299" s="201">
        <f>IF(U299="základní",N299,0)</f>
        <v>776</v>
      </c>
      <c r="BF299" s="201">
        <f>IF(U299="snížená",N299,0)</f>
        <v>0</v>
      </c>
      <c r="BG299" s="201">
        <f>IF(U299="zákl. přenesená",N299,0)</f>
        <v>0</v>
      </c>
      <c r="BH299" s="201">
        <f>IF(U299="sníž. přenesená",N299,0)</f>
        <v>0</v>
      </c>
      <c r="BI299" s="201">
        <f>IF(U299="nulová",N299,0)</f>
        <v>0</v>
      </c>
      <c r="BJ299" s="11" t="s">
        <v>77</v>
      </c>
      <c r="BK299" s="201">
        <f>ROUND(L299*K299,2)</f>
        <v>776</v>
      </c>
      <c r="BL299" s="11" t="s">
        <v>557</v>
      </c>
      <c r="BM299" s="11" t="s">
        <v>965</v>
      </c>
    </row>
    <row r="300" spans="2:51" s="202" customFormat="1" ht="22.5" customHeight="1">
      <c r="B300" s="203"/>
      <c r="C300" s="204"/>
      <c r="D300" s="204"/>
      <c r="E300" s="205"/>
      <c r="F300" s="206" t="s">
        <v>966</v>
      </c>
      <c r="G300" s="206"/>
      <c r="H300" s="206"/>
      <c r="I300" s="206"/>
      <c r="J300" s="204"/>
      <c r="K300" s="207">
        <v>4</v>
      </c>
      <c r="L300" s="204"/>
      <c r="M300" s="204"/>
      <c r="N300" s="204"/>
      <c r="O300" s="204"/>
      <c r="P300" s="204"/>
      <c r="Q300" s="204"/>
      <c r="R300" s="208"/>
      <c r="T300" s="209"/>
      <c r="U300" s="204"/>
      <c r="V300" s="204"/>
      <c r="W300" s="204"/>
      <c r="X300" s="204"/>
      <c r="Y300" s="204"/>
      <c r="Z300" s="204"/>
      <c r="AA300" s="210"/>
      <c r="AT300" s="211" t="s">
        <v>155</v>
      </c>
      <c r="AU300" s="211" t="s">
        <v>80</v>
      </c>
      <c r="AV300" s="202" t="s">
        <v>80</v>
      </c>
      <c r="AW300" s="202" t="s">
        <v>29</v>
      </c>
      <c r="AX300" s="202" t="s">
        <v>77</v>
      </c>
      <c r="AY300" s="211" t="s">
        <v>148</v>
      </c>
    </row>
    <row r="301" spans="2:65" s="29" customFormat="1" ht="44.25" customHeight="1">
      <c r="B301" s="30"/>
      <c r="C301" s="233" t="s">
        <v>967</v>
      </c>
      <c r="D301" s="233" t="s">
        <v>297</v>
      </c>
      <c r="E301" s="234" t="s">
        <v>968</v>
      </c>
      <c r="F301" s="235" t="s">
        <v>969</v>
      </c>
      <c r="G301" s="235"/>
      <c r="H301" s="235"/>
      <c r="I301" s="235"/>
      <c r="J301" s="236" t="s">
        <v>321</v>
      </c>
      <c r="K301" s="237">
        <v>5</v>
      </c>
      <c r="L301" s="238">
        <v>33.4</v>
      </c>
      <c r="M301" s="238"/>
      <c r="N301" s="238">
        <f>ROUND(L301*K301,2)</f>
        <v>167</v>
      </c>
      <c r="O301" s="238"/>
      <c r="P301" s="238"/>
      <c r="Q301" s="238"/>
      <c r="R301" s="32"/>
      <c r="T301" s="198"/>
      <c r="U301" s="41" t="s">
        <v>36</v>
      </c>
      <c r="V301" s="199">
        <v>0</v>
      </c>
      <c r="W301" s="199">
        <f>V301*K301</f>
        <v>0</v>
      </c>
      <c r="X301" s="199">
        <v>0.00017999999999999998</v>
      </c>
      <c r="Y301" s="199">
        <f>X301*K301</f>
        <v>0.0009</v>
      </c>
      <c r="Z301" s="199">
        <v>0</v>
      </c>
      <c r="AA301" s="200">
        <f>Z301*K301</f>
        <v>0</v>
      </c>
      <c r="AR301" s="11" t="s">
        <v>557</v>
      </c>
      <c r="AT301" s="11" t="s">
        <v>297</v>
      </c>
      <c r="AU301" s="11" t="s">
        <v>80</v>
      </c>
      <c r="AY301" s="11" t="s">
        <v>148</v>
      </c>
      <c r="BE301" s="201">
        <f>IF(U301="základní",N301,0)</f>
        <v>167</v>
      </c>
      <c r="BF301" s="201">
        <f>IF(U301="snížená",N301,0)</f>
        <v>0</v>
      </c>
      <c r="BG301" s="201">
        <f>IF(U301="zákl. přenesená",N301,0)</f>
        <v>0</v>
      </c>
      <c r="BH301" s="201">
        <f>IF(U301="sníž. přenesená",N301,0)</f>
        <v>0</v>
      </c>
      <c r="BI301" s="201">
        <f>IF(U301="nulová",N301,0)</f>
        <v>0</v>
      </c>
      <c r="BJ301" s="11" t="s">
        <v>77</v>
      </c>
      <c r="BK301" s="201">
        <f>ROUND(L301*K301,2)</f>
        <v>167</v>
      </c>
      <c r="BL301" s="11" t="s">
        <v>557</v>
      </c>
      <c r="BM301" s="11" t="s">
        <v>970</v>
      </c>
    </row>
    <row r="302" spans="2:65" s="29" customFormat="1" ht="44.25" customHeight="1">
      <c r="B302" s="30"/>
      <c r="C302" s="233" t="s">
        <v>971</v>
      </c>
      <c r="D302" s="233" t="s">
        <v>297</v>
      </c>
      <c r="E302" s="234" t="s">
        <v>972</v>
      </c>
      <c r="F302" s="235" t="s">
        <v>973</v>
      </c>
      <c r="G302" s="235"/>
      <c r="H302" s="235"/>
      <c r="I302" s="235"/>
      <c r="J302" s="236" t="s">
        <v>321</v>
      </c>
      <c r="K302" s="237">
        <v>3</v>
      </c>
      <c r="L302" s="238">
        <v>17.2</v>
      </c>
      <c r="M302" s="238"/>
      <c r="N302" s="238">
        <f>ROUND(L302*K302,2)</f>
        <v>51.6</v>
      </c>
      <c r="O302" s="238"/>
      <c r="P302" s="238"/>
      <c r="Q302" s="238"/>
      <c r="R302" s="32"/>
      <c r="T302" s="198"/>
      <c r="U302" s="41" t="s">
        <v>36</v>
      </c>
      <c r="V302" s="199">
        <v>0</v>
      </c>
      <c r="W302" s="199">
        <f>V302*K302</f>
        <v>0</v>
      </c>
      <c r="X302" s="199">
        <v>0.00017999999999999998</v>
      </c>
      <c r="Y302" s="199">
        <f>X302*K302</f>
        <v>0.0005399999999999999</v>
      </c>
      <c r="Z302" s="199">
        <v>0</v>
      </c>
      <c r="AA302" s="200">
        <f>Z302*K302</f>
        <v>0</v>
      </c>
      <c r="AR302" s="11" t="s">
        <v>557</v>
      </c>
      <c r="AT302" s="11" t="s">
        <v>297</v>
      </c>
      <c r="AU302" s="11" t="s">
        <v>80</v>
      </c>
      <c r="AY302" s="11" t="s">
        <v>148</v>
      </c>
      <c r="BE302" s="201">
        <f>IF(U302="základní",N302,0)</f>
        <v>51.6</v>
      </c>
      <c r="BF302" s="201">
        <f>IF(U302="snížená",N302,0)</f>
        <v>0</v>
      </c>
      <c r="BG302" s="201">
        <f>IF(U302="zákl. přenesená",N302,0)</f>
        <v>0</v>
      </c>
      <c r="BH302" s="201">
        <f>IF(U302="sníž. přenesená",N302,0)</f>
        <v>0</v>
      </c>
      <c r="BI302" s="201">
        <f>IF(U302="nulová",N302,0)</f>
        <v>0</v>
      </c>
      <c r="BJ302" s="11" t="s">
        <v>77</v>
      </c>
      <c r="BK302" s="201">
        <f>ROUND(L302*K302,2)</f>
        <v>51.6</v>
      </c>
      <c r="BL302" s="11" t="s">
        <v>557</v>
      </c>
      <c r="BM302" s="11" t="s">
        <v>974</v>
      </c>
    </row>
    <row r="303" spans="2:65" s="29" customFormat="1" ht="44.25" customHeight="1">
      <c r="B303" s="30"/>
      <c r="C303" s="233" t="s">
        <v>975</v>
      </c>
      <c r="D303" s="233" t="s">
        <v>297</v>
      </c>
      <c r="E303" s="234" t="s">
        <v>976</v>
      </c>
      <c r="F303" s="235" t="s">
        <v>977</v>
      </c>
      <c r="G303" s="235"/>
      <c r="H303" s="235"/>
      <c r="I303" s="235"/>
      <c r="J303" s="236" t="s">
        <v>321</v>
      </c>
      <c r="K303" s="237">
        <v>2</v>
      </c>
      <c r="L303" s="238">
        <v>14.9</v>
      </c>
      <c r="M303" s="238"/>
      <c r="N303" s="238">
        <f>ROUND(L303*K303,2)</f>
        <v>29.8</v>
      </c>
      <c r="O303" s="238"/>
      <c r="P303" s="238"/>
      <c r="Q303" s="238"/>
      <c r="R303" s="32"/>
      <c r="T303" s="198"/>
      <c r="U303" s="41" t="s">
        <v>36</v>
      </c>
      <c r="V303" s="199">
        <v>0</v>
      </c>
      <c r="W303" s="199">
        <f>V303*K303</f>
        <v>0</v>
      </c>
      <c r="X303" s="199">
        <v>0.00017999999999999998</v>
      </c>
      <c r="Y303" s="199">
        <f>X303*K303</f>
        <v>0.00035999999999999997</v>
      </c>
      <c r="Z303" s="199">
        <v>0</v>
      </c>
      <c r="AA303" s="200">
        <f>Z303*K303</f>
        <v>0</v>
      </c>
      <c r="AR303" s="11" t="s">
        <v>557</v>
      </c>
      <c r="AT303" s="11" t="s">
        <v>297</v>
      </c>
      <c r="AU303" s="11" t="s">
        <v>80</v>
      </c>
      <c r="AY303" s="11" t="s">
        <v>148</v>
      </c>
      <c r="BE303" s="201">
        <f>IF(U303="základní",N303,0)</f>
        <v>29.8</v>
      </c>
      <c r="BF303" s="201">
        <f>IF(U303="snížená",N303,0)</f>
        <v>0</v>
      </c>
      <c r="BG303" s="201">
        <f>IF(U303="zákl. přenesená",N303,0)</f>
        <v>0</v>
      </c>
      <c r="BH303" s="201">
        <f>IF(U303="sníž. přenesená",N303,0)</f>
        <v>0</v>
      </c>
      <c r="BI303" s="201">
        <f>IF(U303="nulová",N303,0)</f>
        <v>0</v>
      </c>
      <c r="BJ303" s="11" t="s">
        <v>77</v>
      </c>
      <c r="BK303" s="201">
        <f>ROUND(L303*K303,2)</f>
        <v>29.8</v>
      </c>
      <c r="BL303" s="11" t="s">
        <v>557</v>
      </c>
      <c r="BM303" s="11" t="s">
        <v>978</v>
      </c>
    </row>
    <row r="304" spans="2:63" s="178" customFormat="1" ht="29.25" customHeight="1">
      <c r="B304" s="179"/>
      <c r="C304" s="180"/>
      <c r="D304" s="190" t="s">
        <v>603</v>
      </c>
      <c r="E304" s="190"/>
      <c r="F304" s="190"/>
      <c r="G304" s="190"/>
      <c r="H304" s="190"/>
      <c r="I304" s="190"/>
      <c r="J304" s="190"/>
      <c r="K304" s="190"/>
      <c r="L304" s="190"/>
      <c r="M304" s="190"/>
      <c r="N304" s="239">
        <f>BK304</f>
        <v>243720</v>
      </c>
      <c r="O304" s="239"/>
      <c r="P304" s="239"/>
      <c r="Q304" s="239"/>
      <c r="R304" s="183"/>
      <c r="T304" s="184"/>
      <c r="U304" s="180"/>
      <c r="V304" s="180"/>
      <c r="W304" s="185">
        <f>SUM(W305:W315)</f>
        <v>0</v>
      </c>
      <c r="X304" s="180"/>
      <c r="Y304" s="185">
        <f>SUM(Y305:Y315)</f>
        <v>0.2966</v>
      </c>
      <c r="Z304" s="180"/>
      <c r="AA304" s="186">
        <f>SUM(AA305:AA315)</f>
        <v>0</v>
      </c>
      <c r="AR304" s="187" t="s">
        <v>83</v>
      </c>
      <c r="AT304" s="188" t="s">
        <v>70</v>
      </c>
      <c r="AU304" s="188" t="s">
        <v>77</v>
      </c>
      <c r="AY304" s="187" t="s">
        <v>148</v>
      </c>
      <c r="BK304" s="189">
        <f>SUM(BK305:BK315)</f>
        <v>243720</v>
      </c>
    </row>
    <row r="305" spans="2:65" s="29" customFormat="1" ht="22.5" customHeight="1">
      <c r="B305" s="30"/>
      <c r="C305" s="192" t="s">
        <v>979</v>
      </c>
      <c r="D305" s="192" t="s">
        <v>149</v>
      </c>
      <c r="E305" s="193" t="s">
        <v>980</v>
      </c>
      <c r="F305" s="194" t="s">
        <v>981</v>
      </c>
      <c r="G305" s="194"/>
      <c r="H305" s="194"/>
      <c r="I305" s="194"/>
      <c r="J305" s="195" t="s">
        <v>562</v>
      </c>
      <c r="K305" s="196">
        <v>1</v>
      </c>
      <c r="L305" s="197">
        <v>35000</v>
      </c>
      <c r="M305" s="197"/>
      <c r="N305" s="197">
        <f>ROUND(L305*K305,2)</f>
        <v>35000</v>
      </c>
      <c r="O305" s="197"/>
      <c r="P305" s="197"/>
      <c r="Q305" s="197"/>
      <c r="R305" s="32"/>
      <c r="T305" s="198"/>
      <c r="U305" s="41" t="s">
        <v>36</v>
      </c>
      <c r="V305" s="199">
        <v>0</v>
      </c>
      <c r="W305" s="199">
        <f>V305*K305</f>
        <v>0</v>
      </c>
      <c r="X305" s="199">
        <v>0</v>
      </c>
      <c r="Y305" s="199">
        <f>X305*K305</f>
        <v>0</v>
      </c>
      <c r="Z305" s="199">
        <v>0</v>
      </c>
      <c r="AA305" s="200">
        <f>Z305*K305</f>
        <v>0</v>
      </c>
      <c r="AR305" s="11" t="s">
        <v>444</v>
      </c>
      <c r="AT305" s="11" t="s">
        <v>149</v>
      </c>
      <c r="AU305" s="11" t="s">
        <v>80</v>
      </c>
      <c r="AY305" s="11" t="s">
        <v>148</v>
      </c>
      <c r="BE305" s="201">
        <f>IF(U305="základní",N305,0)</f>
        <v>35000</v>
      </c>
      <c r="BF305" s="201">
        <f>IF(U305="snížená",N305,0)</f>
        <v>0</v>
      </c>
      <c r="BG305" s="201">
        <f>IF(U305="zákl. přenesená",N305,0)</f>
        <v>0</v>
      </c>
      <c r="BH305" s="201">
        <f>IF(U305="sníž. přenesená",N305,0)</f>
        <v>0</v>
      </c>
      <c r="BI305" s="201">
        <f>IF(U305="nulová",N305,0)</f>
        <v>0</v>
      </c>
      <c r="BJ305" s="11" t="s">
        <v>77</v>
      </c>
      <c r="BK305" s="201">
        <f>ROUND(L305*K305,2)</f>
        <v>35000</v>
      </c>
      <c r="BL305" s="11" t="s">
        <v>444</v>
      </c>
      <c r="BM305" s="11" t="s">
        <v>982</v>
      </c>
    </row>
    <row r="306" spans="2:65" s="29" customFormat="1" ht="44.25" customHeight="1">
      <c r="B306" s="30"/>
      <c r="C306" s="233" t="s">
        <v>983</v>
      </c>
      <c r="D306" s="233" t="s">
        <v>297</v>
      </c>
      <c r="E306" s="234" t="s">
        <v>984</v>
      </c>
      <c r="F306" s="235" t="s">
        <v>985</v>
      </c>
      <c r="G306" s="235"/>
      <c r="H306" s="235"/>
      <c r="I306" s="235"/>
      <c r="J306" s="236" t="s">
        <v>321</v>
      </c>
      <c r="K306" s="237">
        <v>1</v>
      </c>
      <c r="L306" s="238">
        <v>174000</v>
      </c>
      <c r="M306" s="238"/>
      <c r="N306" s="238">
        <f>ROUND(L306*K306,2)</f>
        <v>174000</v>
      </c>
      <c r="O306" s="238"/>
      <c r="P306" s="238"/>
      <c r="Q306" s="238"/>
      <c r="R306" s="32"/>
      <c r="T306" s="198"/>
      <c r="U306" s="41" t="s">
        <v>36</v>
      </c>
      <c r="V306" s="199">
        <v>0</v>
      </c>
      <c r="W306" s="199">
        <f>V306*K306</f>
        <v>0</v>
      </c>
      <c r="X306" s="199">
        <v>0.25</v>
      </c>
      <c r="Y306" s="199">
        <f>X306*K306</f>
        <v>0.25</v>
      </c>
      <c r="Z306" s="199">
        <v>0</v>
      </c>
      <c r="AA306" s="200">
        <f>Z306*K306</f>
        <v>0</v>
      </c>
      <c r="AR306" s="11" t="s">
        <v>557</v>
      </c>
      <c r="AT306" s="11" t="s">
        <v>297</v>
      </c>
      <c r="AU306" s="11" t="s">
        <v>80</v>
      </c>
      <c r="AY306" s="11" t="s">
        <v>148</v>
      </c>
      <c r="BE306" s="201">
        <f>IF(U306="základní",N306,0)</f>
        <v>174000</v>
      </c>
      <c r="BF306" s="201">
        <f>IF(U306="snížená",N306,0)</f>
        <v>0</v>
      </c>
      <c r="BG306" s="201">
        <f>IF(U306="zákl. přenesená",N306,0)</f>
        <v>0</v>
      </c>
      <c r="BH306" s="201">
        <f>IF(U306="sníž. přenesená",N306,0)</f>
        <v>0</v>
      </c>
      <c r="BI306" s="201">
        <f>IF(U306="nulová",N306,0)</f>
        <v>0</v>
      </c>
      <c r="BJ306" s="11" t="s">
        <v>77</v>
      </c>
      <c r="BK306" s="201">
        <f>ROUND(L306*K306,2)</f>
        <v>174000</v>
      </c>
      <c r="BL306" s="11" t="s">
        <v>557</v>
      </c>
      <c r="BM306" s="11" t="s">
        <v>986</v>
      </c>
    </row>
    <row r="307" spans="2:51" s="202" customFormat="1" ht="44.25" customHeight="1">
      <c r="B307" s="203"/>
      <c r="C307" s="204"/>
      <c r="D307" s="204"/>
      <c r="E307" s="205"/>
      <c r="F307" s="206" t="s">
        <v>987</v>
      </c>
      <c r="G307" s="206"/>
      <c r="H307" s="206"/>
      <c r="I307" s="206"/>
      <c r="J307" s="204"/>
      <c r="K307" s="207">
        <v>1</v>
      </c>
      <c r="L307" s="204"/>
      <c r="M307" s="204"/>
      <c r="N307" s="204"/>
      <c r="O307" s="204"/>
      <c r="P307" s="204"/>
      <c r="Q307" s="204"/>
      <c r="R307" s="208"/>
      <c r="T307" s="209"/>
      <c r="U307" s="204"/>
      <c r="V307" s="204"/>
      <c r="W307" s="204"/>
      <c r="X307" s="204"/>
      <c r="Y307" s="204"/>
      <c r="Z307" s="204"/>
      <c r="AA307" s="210"/>
      <c r="AT307" s="211" t="s">
        <v>155</v>
      </c>
      <c r="AU307" s="211" t="s">
        <v>80</v>
      </c>
      <c r="AV307" s="202" t="s">
        <v>80</v>
      </c>
      <c r="AW307" s="202" t="s">
        <v>29</v>
      </c>
      <c r="AX307" s="202" t="s">
        <v>77</v>
      </c>
      <c r="AY307" s="211" t="s">
        <v>148</v>
      </c>
    </row>
    <row r="308" spans="2:65" s="29" customFormat="1" ht="22.5" customHeight="1">
      <c r="B308" s="30"/>
      <c r="C308" s="192" t="s">
        <v>988</v>
      </c>
      <c r="D308" s="192" t="s">
        <v>149</v>
      </c>
      <c r="E308" s="193" t="s">
        <v>989</v>
      </c>
      <c r="F308" s="194" t="s">
        <v>990</v>
      </c>
      <c r="G308" s="194"/>
      <c r="H308" s="194"/>
      <c r="I308" s="194"/>
      <c r="J308" s="195" t="s">
        <v>321</v>
      </c>
      <c r="K308" s="196">
        <v>1</v>
      </c>
      <c r="L308" s="197">
        <v>3000</v>
      </c>
      <c r="M308" s="197"/>
      <c r="N308" s="197">
        <f>ROUND(L308*K308,2)</f>
        <v>3000</v>
      </c>
      <c r="O308" s="197"/>
      <c r="P308" s="197"/>
      <c r="Q308" s="197"/>
      <c r="R308" s="32"/>
      <c r="T308" s="198"/>
      <c r="U308" s="41" t="s">
        <v>36</v>
      </c>
      <c r="V308" s="199">
        <v>0</v>
      </c>
      <c r="W308" s="199">
        <f>V308*K308</f>
        <v>0</v>
      </c>
      <c r="X308" s="199">
        <v>0</v>
      </c>
      <c r="Y308" s="199">
        <f>X308*K308</f>
        <v>0</v>
      </c>
      <c r="Z308" s="199">
        <v>0</v>
      </c>
      <c r="AA308" s="200">
        <f>Z308*K308</f>
        <v>0</v>
      </c>
      <c r="AR308" s="11" t="s">
        <v>444</v>
      </c>
      <c r="AT308" s="11" t="s">
        <v>149</v>
      </c>
      <c r="AU308" s="11" t="s">
        <v>80</v>
      </c>
      <c r="AY308" s="11" t="s">
        <v>148</v>
      </c>
      <c r="BE308" s="201">
        <f>IF(U308="základní",N308,0)</f>
        <v>3000</v>
      </c>
      <c r="BF308" s="201">
        <f>IF(U308="snížená",N308,0)</f>
        <v>0</v>
      </c>
      <c r="BG308" s="201">
        <f>IF(U308="zákl. přenesená",N308,0)</f>
        <v>0</v>
      </c>
      <c r="BH308" s="201">
        <f>IF(U308="sníž. přenesená",N308,0)</f>
        <v>0</v>
      </c>
      <c r="BI308" s="201">
        <f>IF(U308="nulová",N308,0)</f>
        <v>0</v>
      </c>
      <c r="BJ308" s="11" t="s">
        <v>77</v>
      </c>
      <c r="BK308" s="201">
        <f>ROUND(L308*K308,2)</f>
        <v>3000</v>
      </c>
      <c r="BL308" s="11" t="s">
        <v>444</v>
      </c>
      <c r="BM308" s="11" t="s">
        <v>991</v>
      </c>
    </row>
    <row r="309" spans="2:65" s="29" customFormat="1" ht="22.5" customHeight="1">
      <c r="B309" s="30"/>
      <c r="C309" s="233" t="s">
        <v>992</v>
      </c>
      <c r="D309" s="233" t="s">
        <v>297</v>
      </c>
      <c r="E309" s="234" t="s">
        <v>993</v>
      </c>
      <c r="F309" s="235" t="s">
        <v>994</v>
      </c>
      <c r="G309" s="235"/>
      <c r="H309" s="235"/>
      <c r="I309" s="235"/>
      <c r="J309" s="236" t="s">
        <v>720</v>
      </c>
      <c r="K309" s="237">
        <v>1</v>
      </c>
      <c r="L309" s="238">
        <v>12200</v>
      </c>
      <c r="M309" s="238"/>
      <c r="N309" s="238">
        <f>ROUND(L309*K309,2)</f>
        <v>12200</v>
      </c>
      <c r="O309" s="238"/>
      <c r="P309" s="238"/>
      <c r="Q309" s="238"/>
      <c r="R309" s="32"/>
      <c r="T309" s="198"/>
      <c r="U309" s="41" t="s">
        <v>36</v>
      </c>
      <c r="V309" s="199">
        <v>0</v>
      </c>
      <c r="W309" s="199">
        <f>V309*K309</f>
        <v>0</v>
      </c>
      <c r="X309" s="199">
        <v>0.0176</v>
      </c>
      <c r="Y309" s="199">
        <f>X309*K309</f>
        <v>0.0176</v>
      </c>
      <c r="Z309" s="199">
        <v>0</v>
      </c>
      <c r="AA309" s="200">
        <f>Z309*K309</f>
        <v>0</v>
      </c>
      <c r="AR309" s="11" t="s">
        <v>557</v>
      </c>
      <c r="AT309" s="11" t="s">
        <v>297</v>
      </c>
      <c r="AU309" s="11" t="s">
        <v>80</v>
      </c>
      <c r="AY309" s="11" t="s">
        <v>148</v>
      </c>
      <c r="BE309" s="201">
        <f>IF(U309="základní",N309,0)</f>
        <v>12200</v>
      </c>
      <c r="BF309" s="201">
        <f>IF(U309="snížená",N309,0)</f>
        <v>0</v>
      </c>
      <c r="BG309" s="201">
        <f>IF(U309="zákl. přenesená",N309,0)</f>
        <v>0</v>
      </c>
      <c r="BH309" s="201">
        <f>IF(U309="sníž. přenesená",N309,0)</f>
        <v>0</v>
      </c>
      <c r="BI309" s="201">
        <f>IF(U309="nulová",N309,0)</f>
        <v>0</v>
      </c>
      <c r="BJ309" s="11" t="s">
        <v>77</v>
      </c>
      <c r="BK309" s="201">
        <f>ROUND(L309*K309,2)</f>
        <v>12200</v>
      </c>
      <c r="BL309" s="11" t="s">
        <v>557</v>
      </c>
      <c r="BM309" s="11" t="s">
        <v>995</v>
      </c>
    </row>
    <row r="310" spans="2:51" s="202" customFormat="1" ht="22.5" customHeight="1">
      <c r="B310" s="203"/>
      <c r="C310" s="204"/>
      <c r="D310" s="204"/>
      <c r="E310" s="205"/>
      <c r="F310" s="206" t="s">
        <v>996</v>
      </c>
      <c r="G310" s="206"/>
      <c r="H310" s="206"/>
      <c r="I310" s="206"/>
      <c r="J310" s="204"/>
      <c r="K310" s="207">
        <v>1</v>
      </c>
      <c r="L310" s="204"/>
      <c r="M310" s="204"/>
      <c r="N310" s="204"/>
      <c r="O310" s="204"/>
      <c r="P310" s="204"/>
      <c r="Q310" s="204"/>
      <c r="R310" s="208"/>
      <c r="T310" s="209"/>
      <c r="U310" s="204"/>
      <c r="V310" s="204"/>
      <c r="W310" s="204"/>
      <c r="X310" s="204"/>
      <c r="Y310" s="204"/>
      <c r="Z310" s="204"/>
      <c r="AA310" s="210"/>
      <c r="AT310" s="211" t="s">
        <v>155</v>
      </c>
      <c r="AU310" s="211" t="s">
        <v>80</v>
      </c>
      <c r="AV310" s="202" t="s">
        <v>80</v>
      </c>
      <c r="AW310" s="202" t="s">
        <v>29</v>
      </c>
      <c r="AX310" s="202" t="s">
        <v>77</v>
      </c>
      <c r="AY310" s="211" t="s">
        <v>148</v>
      </c>
    </row>
    <row r="311" spans="2:65" s="29" customFormat="1" ht="31.5" customHeight="1">
      <c r="B311" s="30"/>
      <c r="C311" s="233" t="s">
        <v>997</v>
      </c>
      <c r="D311" s="233" t="s">
        <v>297</v>
      </c>
      <c r="E311" s="234" t="s">
        <v>998</v>
      </c>
      <c r="F311" s="235" t="s">
        <v>999</v>
      </c>
      <c r="G311" s="235"/>
      <c r="H311" s="235"/>
      <c r="I311" s="235"/>
      <c r="J311" s="236" t="s">
        <v>321</v>
      </c>
      <c r="K311" s="237">
        <v>1</v>
      </c>
      <c r="L311" s="238">
        <v>9000</v>
      </c>
      <c r="M311" s="238"/>
      <c r="N311" s="238">
        <f>ROUND(L311*K311,2)</f>
        <v>9000</v>
      </c>
      <c r="O311" s="238"/>
      <c r="P311" s="238"/>
      <c r="Q311" s="238"/>
      <c r="R311" s="32"/>
      <c r="T311" s="198"/>
      <c r="U311" s="41" t="s">
        <v>36</v>
      </c>
      <c r="V311" s="199">
        <v>0</v>
      </c>
      <c r="W311" s="199">
        <f>V311*K311</f>
        <v>0</v>
      </c>
      <c r="X311" s="199">
        <v>0.029</v>
      </c>
      <c r="Y311" s="199">
        <f>X311*K311</f>
        <v>0.029</v>
      </c>
      <c r="Z311" s="199">
        <v>0</v>
      </c>
      <c r="AA311" s="200">
        <f>Z311*K311</f>
        <v>0</v>
      </c>
      <c r="AR311" s="11" t="s">
        <v>557</v>
      </c>
      <c r="AT311" s="11" t="s">
        <v>297</v>
      </c>
      <c r="AU311" s="11" t="s">
        <v>80</v>
      </c>
      <c r="AY311" s="11" t="s">
        <v>148</v>
      </c>
      <c r="BE311" s="201">
        <f>IF(U311="základní",N311,0)</f>
        <v>9000</v>
      </c>
      <c r="BF311" s="201">
        <f>IF(U311="snížená",N311,0)</f>
        <v>0</v>
      </c>
      <c r="BG311" s="201">
        <f>IF(U311="zákl. přenesená",N311,0)</f>
        <v>0</v>
      </c>
      <c r="BH311" s="201">
        <f>IF(U311="sníž. přenesená",N311,0)</f>
        <v>0</v>
      </c>
      <c r="BI311" s="201">
        <f>IF(U311="nulová",N311,0)</f>
        <v>0</v>
      </c>
      <c r="BJ311" s="11" t="s">
        <v>77</v>
      </c>
      <c r="BK311" s="201">
        <f>ROUND(L311*K311,2)</f>
        <v>9000</v>
      </c>
      <c r="BL311" s="11" t="s">
        <v>557</v>
      </c>
      <c r="BM311" s="11" t="s">
        <v>1000</v>
      </c>
    </row>
    <row r="312" spans="2:51" s="202" customFormat="1" ht="22.5" customHeight="1">
      <c r="B312" s="203"/>
      <c r="C312" s="204"/>
      <c r="D312" s="204"/>
      <c r="E312" s="205"/>
      <c r="F312" s="206" t="s">
        <v>1001</v>
      </c>
      <c r="G312" s="206"/>
      <c r="H312" s="206"/>
      <c r="I312" s="206"/>
      <c r="J312" s="204"/>
      <c r="K312" s="207">
        <v>1</v>
      </c>
      <c r="L312" s="204"/>
      <c r="M312" s="204"/>
      <c r="N312" s="204"/>
      <c r="O312" s="204"/>
      <c r="P312" s="204"/>
      <c r="Q312" s="204"/>
      <c r="R312" s="208"/>
      <c r="T312" s="209"/>
      <c r="U312" s="204"/>
      <c r="V312" s="204"/>
      <c r="W312" s="204"/>
      <c r="X312" s="204"/>
      <c r="Y312" s="204"/>
      <c r="Z312" s="204"/>
      <c r="AA312" s="210"/>
      <c r="AT312" s="211" t="s">
        <v>155</v>
      </c>
      <c r="AU312" s="211" t="s">
        <v>80</v>
      </c>
      <c r="AV312" s="202" t="s">
        <v>80</v>
      </c>
      <c r="AW312" s="202" t="s">
        <v>29</v>
      </c>
      <c r="AX312" s="202" t="s">
        <v>77</v>
      </c>
      <c r="AY312" s="211" t="s">
        <v>148</v>
      </c>
    </row>
    <row r="313" spans="2:65" s="29" customFormat="1" ht="22.5" customHeight="1">
      <c r="B313" s="30"/>
      <c r="C313" s="192" t="s">
        <v>1002</v>
      </c>
      <c r="D313" s="192" t="s">
        <v>149</v>
      </c>
      <c r="E313" s="193" t="s">
        <v>1003</v>
      </c>
      <c r="F313" s="194" t="s">
        <v>1004</v>
      </c>
      <c r="G313" s="194"/>
      <c r="H313" s="194"/>
      <c r="I313" s="194"/>
      <c r="J313" s="195" t="s">
        <v>576</v>
      </c>
      <c r="K313" s="196">
        <v>1952</v>
      </c>
      <c r="L313" s="197">
        <v>3</v>
      </c>
      <c r="M313" s="197"/>
      <c r="N313" s="197">
        <f>ROUND(L313*K313,2)</f>
        <v>5856</v>
      </c>
      <c r="O313" s="197"/>
      <c r="P313" s="197"/>
      <c r="Q313" s="197"/>
      <c r="R313" s="32"/>
      <c r="T313" s="198"/>
      <c r="U313" s="41" t="s">
        <v>36</v>
      </c>
      <c r="V313" s="199">
        <v>0</v>
      </c>
      <c r="W313" s="199">
        <f>V313*K313</f>
        <v>0</v>
      </c>
      <c r="X313" s="199">
        <v>0</v>
      </c>
      <c r="Y313" s="199">
        <f>X313*K313</f>
        <v>0</v>
      </c>
      <c r="Z313" s="199">
        <v>0</v>
      </c>
      <c r="AA313" s="200">
        <f>Z313*K313</f>
        <v>0</v>
      </c>
      <c r="AR313" s="11" t="s">
        <v>557</v>
      </c>
      <c r="AT313" s="11" t="s">
        <v>149</v>
      </c>
      <c r="AU313" s="11" t="s">
        <v>80</v>
      </c>
      <c r="AY313" s="11" t="s">
        <v>148</v>
      </c>
      <c r="BE313" s="201">
        <f>IF(U313="základní",N313,0)</f>
        <v>5856</v>
      </c>
      <c r="BF313" s="201">
        <f>IF(U313="snížená",N313,0)</f>
        <v>0</v>
      </c>
      <c r="BG313" s="201">
        <f>IF(U313="zákl. přenesená",N313,0)</f>
        <v>0</v>
      </c>
      <c r="BH313" s="201">
        <f>IF(U313="sníž. přenesená",N313,0)</f>
        <v>0</v>
      </c>
      <c r="BI313" s="201">
        <f>IF(U313="nulová",N313,0)</f>
        <v>0</v>
      </c>
      <c r="BJ313" s="11" t="s">
        <v>77</v>
      </c>
      <c r="BK313" s="201">
        <f>ROUND(L313*K313,2)</f>
        <v>5856</v>
      </c>
      <c r="BL313" s="11" t="s">
        <v>557</v>
      </c>
      <c r="BM313" s="11" t="s">
        <v>1005</v>
      </c>
    </row>
    <row r="314" spans="2:65" s="29" customFormat="1" ht="22.5" customHeight="1">
      <c r="B314" s="30"/>
      <c r="C314" s="192" t="s">
        <v>1006</v>
      </c>
      <c r="D314" s="192" t="s">
        <v>149</v>
      </c>
      <c r="E314" s="193" t="s">
        <v>574</v>
      </c>
      <c r="F314" s="194" t="s">
        <v>575</v>
      </c>
      <c r="G314" s="194"/>
      <c r="H314" s="194"/>
      <c r="I314" s="194"/>
      <c r="J314" s="195" t="s">
        <v>576</v>
      </c>
      <c r="K314" s="196">
        <v>2332</v>
      </c>
      <c r="L314" s="197">
        <v>1</v>
      </c>
      <c r="M314" s="197"/>
      <c r="N314" s="197">
        <f>ROUND(L314*K314,2)</f>
        <v>2332</v>
      </c>
      <c r="O314" s="197"/>
      <c r="P314" s="197"/>
      <c r="Q314" s="197"/>
      <c r="R314" s="32"/>
      <c r="T314" s="198"/>
      <c r="U314" s="41" t="s">
        <v>36</v>
      </c>
      <c r="V314" s="199">
        <v>0</v>
      </c>
      <c r="W314" s="199">
        <f>V314*K314</f>
        <v>0</v>
      </c>
      <c r="X314" s="199">
        <v>0</v>
      </c>
      <c r="Y314" s="199">
        <f>X314*K314</f>
        <v>0</v>
      </c>
      <c r="Z314" s="199">
        <v>0</v>
      </c>
      <c r="AA314" s="200">
        <f>Z314*K314</f>
        <v>0</v>
      </c>
      <c r="AR314" s="11" t="s">
        <v>444</v>
      </c>
      <c r="AT314" s="11" t="s">
        <v>149</v>
      </c>
      <c r="AU314" s="11" t="s">
        <v>80</v>
      </c>
      <c r="AY314" s="11" t="s">
        <v>148</v>
      </c>
      <c r="BE314" s="201">
        <f>IF(U314="základní",N314,0)</f>
        <v>2332</v>
      </c>
      <c r="BF314" s="201">
        <f>IF(U314="snížená",N314,0)</f>
        <v>0</v>
      </c>
      <c r="BG314" s="201">
        <f>IF(U314="zákl. přenesená",N314,0)</f>
        <v>0</v>
      </c>
      <c r="BH314" s="201">
        <f>IF(U314="sníž. přenesená",N314,0)</f>
        <v>0</v>
      </c>
      <c r="BI314" s="201">
        <f>IF(U314="nulová",N314,0)</f>
        <v>0</v>
      </c>
      <c r="BJ314" s="11" t="s">
        <v>77</v>
      </c>
      <c r="BK314" s="201">
        <f>ROUND(L314*K314,2)</f>
        <v>2332</v>
      </c>
      <c r="BL314" s="11" t="s">
        <v>444</v>
      </c>
      <c r="BM314" s="11" t="s">
        <v>1007</v>
      </c>
    </row>
    <row r="315" spans="2:65" s="29" customFormat="1" ht="22.5" customHeight="1">
      <c r="B315" s="30"/>
      <c r="C315" s="192" t="s">
        <v>1008</v>
      </c>
      <c r="D315" s="192" t="s">
        <v>149</v>
      </c>
      <c r="E315" s="193" t="s">
        <v>1009</v>
      </c>
      <c r="F315" s="194" t="s">
        <v>1010</v>
      </c>
      <c r="G315" s="194"/>
      <c r="H315" s="194"/>
      <c r="I315" s="194"/>
      <c r="J315" s="195" t="s">
        <v>576</v>
      </c>
      <c r="K315" s="196">
        <v>2332</v>
      </c>
      <c r="L315" s="197">
        <v>1</v>
      </c>
      <c r="M315" s="197"/>
      <c r="N315" s="197">
        <f>ROUND(L315*K315,2)</f>
        <v>2332</v>
      </c>
      <c r="O315" s="197"/>
      <c r="P315" s="197"/>
      <c r="Q315" s="197"/>
      <c r="R315" s="32"/>
      <c r="T315" s="198"/>
      <c r="U315" s="242" t="s">
        <v>36</v>
      </c>
      <c r="V315" s="243">
        <v>0</v>
      </c>
      <c r="W315" s="243">
        <f>V315*K315</f>
        <v>0</v>
      </c>
      <c r="X315" s="243">
        <v>0</v>
      </c>
      <c r="Y315" s="243">
        <f>X315*K315</f>
        <v>0</v>
      </c>
      <c r="Z315" s="243">
        <v>0</v>
      </c>
      <c r="AA315" s="244">
        <f>Z315*K315</f>
        <v>0</v>
      </c>
      <c r="AR315" s="11" t="s">
        <v>444</v>
      </c>
      <c r="AT315" s="11" t="s">
        <v>149</v>
      </c>
      <c r="AU315" s="11" t="s">
        <v>80</v>
      </c>
      <c r="AY315" s="11" t="s">
        <v>148</v>
      </c>
      <c r="BE315" s="201">
        <f>IF(U315="základní",N315,0)</f>
        <v>2332</v>
      </c>
      <c r="BF315" s="201">
        <f>IF(U315="snížená",N315,0)</f>
        <v>0</v>
      </c>
      <c r="BG315" s="201">
        <f>IF(U315="zákl. přenesená",N315,0)</f>
        <v>0</v>
      </c>
      <c r="BH315" s="201">
        <f>IF(U315="sníž. přenesená",N315,0)</f>
        <v>0</v>
      </c>
      <c r="BI315" s="201">
        <f>IF(U315="nulová",N315,0)</f>
        <v>0</v>
      </c>
      <c r="BJ315" s="11" t="s">
        <v>77</v>
      </c>
      <c r="BK315" s="201">
        <f>ROUND(L315*K315,2)</f>
        <v>2332</v>
      </c>
      <c r="BL315" s="11" t="s">
        <v>444</v>
      </c>
      <c r="BM315" s="11" t="s">
        <v>1011</v>
      </c>
    </row>
    <row r="316" spans="2:18" s="29" customFormat="1" ht="6.75" customHeight="1">
      <c r="B316" s="59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1"/>
    </row>
  </sheetData>
  <sheetProtection selectLockedCells="1" selectUnlockedCells="1"/>
  <mergeCells count="497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L115:Q115"/>
    <mergeCell ref="C121:Q121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N132:Q132"/>
    <mergeCell ref="N133:Q133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L146:M146"/>
    <mergeCell ref="N146:Q146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N176:Q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L180:M180"/>
    <mergeCell ref="N180:Q180"/>
    <mergeCell ref="F181:I181"/>
    <mergeCell ref="F182:I182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L195:M195"/>
    <mergeCell ref="N195:Q195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N201:Q201"/>
    <mergeCell ref="F202:I202"/>
    <mergeCell ref="L202:M202"/>
    <mergeCell ref="N202:Q202"/>
    <mergeCell ref="N203:Q203"/>
    <mergeCell ref="N204:Q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F212:I212"/>
    <mergeCell ref="L212:M212"/>
    <mergeCell ref="N212:Q212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L235:M235"/>
    <mergeCell ref="N235:Q235"/>
    <mergeCell ref="F236:I236"/>
    <mergeCell ref="F237:I237"/>
    <mergeCell ref="L237:M237"/>
    <mergeCell ref="N237:Q237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N244:Q244"/>
    <mergeCell ref="F245:I245"/>
    <mergeCell ref="L245:M245"/>
    <mergeCell ref="N245:Q245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F250:I250"/>
    <mergeCell ref="L250:M250"/>
    <mergeCell ref="N250:Q250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N261:Q261"/>
    <mergeCell ref="F262:I262"/>
    <mergeCell ref="L262:M262"/>
    <mergeCell ref="N262:Q262"/>
    <mergeCell ref="F263:I263"/>
    <mergeCell ref="F264:I264"/>
    <mergeCell ref="F265:I265"/>
    <mergeCell ref="F266:I266"/>
    <mergeCell ref="L266:M266"/>
    <mergeCell ref="N266:Q266"/>
    <mergeCell ref="F267:I267"/>
    <mergeCell ref="L267:M267"/>
    <mergeCell ref="N267:Q267"/>
    <mergeCell ref="N268:Q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F274:I274"/>
    <mergeCell ref="N275:Q275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F308:I308"/>
    <mergeCell ref="L308:M308"/>
    <mergeCell ref="N308:Q308"/>
    <mergeCell ref="F309:I309"/>
    <mergeCell ref="L309:M309"/>
    <mergeCell ref="N309:Q309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</mergeCells>
  <hyperlinks>
    <hyperlink ref="F1" location="C2" display="1) Krycí list rozpočtu"/>
    <hyperlink ref="H1" location="C86" display="2) Rekapitulace rozpočtu"/>
    <hyperlink ref="L1" location="C131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2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66" ht="21.75" customHeight="1">
      <c r="A1" s="124"/>
      <c r="B1" s="3"/>
      <c r="C1" s="3"/>
      <c r="D1" s="4" t="s">
        <v>1</v>
      </c>
      <c r="E1" s="3"/>
      <c r="F1" s="5" t="s">
        <v>99</v>
      </c>
      <c r="G1" s="5"/>
      <c r="H1" s="125" t="s">
        <v>100</v>
      </c>
      <c r="I1" s="125"/>
      <c r="J1" s="125"/>
      <c r="K1" s="125"/>
      <c r="L1" s="5" t="s">
        <v>101</v>
      </c>
      <c r="M1" s="3"/>
      <c r="N1" s="3"/>
      <c r="O1" s="4" t="s">
        <v>102</v>
      </c>
      <c r="P1" s="3"/>
      <c r="Q1" s="3"/>
      <c r="R1" s="3"/>
      <c r="S1" s="5" t="s">
        <v>103</v>
      </c>
      <c r="T1" s="5"/>
      <c r="U1" s="124"/>
      <c r="V1" s="12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8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85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80</v>
      </c>
    </row>
    <row r="4" spans="2:46" ht="36.75" customHeight="1">
      <c r="B4" s="15"/>
      <c r="C4" s="16" t="s">
        <v>104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13</v>
      </c>
      <c r="AT4" s="11" t="s">
        <v>6</v>
      </c>
    </row>
    <row r="5" spans="2:18" ht="6.75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5" customHeight="1">
      <c r="B6" s="15"/>
      <c r="C6" s="19"/>
      <c r="D6" s="24" t="s">
        <v>16</v>
      </c>
      <c r="E6" s="19"/>
      <c r="F6" s="126" t="str">
        <f>'Rekapitulace stavby'!K6</f>
        <v>K.Vary - Goethova vyhlídka - Přípojka vody a kanalizace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9"/>
      <c r="R6" s="17"/>
    </row>
    <row r="7" spans="2:18" s="29" customFormat="1" ht="32.25" customHeight="1">
      <c r="B7" s="30"/>
      <c r="C7" s="31"/>
      <c r="D7" s="22" t="s">
        <v>105</v>
      </c>
      <c r="E7" s="31"/>
      <c r="F7" s="23" t="s">
        <v>1012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31"/>
      <c r="R7" s="32"/>
    </row>
    <row r="8" spans="2:18" s="29" customFormat="1" ht="14.25" customHeight="1">
      <c r="B8" s="30"/>
      <c r="C8" s="31"/>
      <c r="D8" s="24" t="s">
        <v>18</v>
      </c>
      <c r="E8" s="31"/>
      <c r="F8" s="21"/>
      <c r="G8" s="31"/>
      <c r="H8" s="31"/>
      <c r="I8" s="31"/>
      <c r="J8" s="31"/>
      <c r="K8" s="31"/>
      <c r="L8" s="31"/>
      <c r="M8" s="24" t="s">
        <v>19</v>
      </c>
      <c r="N8" s="31"/>
      <c r="O8" s="21"/>
      <c r="P8" s="31"/>
      <c r="Q8" s="31"/>
      <c r="R8" s="32"/>
    </row>
    <row r="9" spans="2:18" s="29" customFormat="1" ht="14.25" customHeight="1">
      <c r="B9" s="30"/>
      <c r="C9" s="31"/>
      <c r="D9" s="24" t="s">
        <v>20</v>
      </c>
      <c r="E9" s="31"/>
      <c r="F9" s="21" t="s">
        <v>21</v>
      </c>
      <c r="G9" s="31"/>
      <c r="H9" s="31"/>
      <c r="I9" s="31"/>
      <c r="J9" s="31"/>
      <c r="K9" s="31"/>
      <c r="L9" s="31"/>
      <c r="M9" s="24" t="s">
        <v>22</v>
      </c>
      <c r="N9" s="31"/>
      <c r="O9" s="76" t="str">
        <f>'Rekapitulace stavby'!AN8</f>
        <v>7. 6. 2017</v>
      </c>
      <c r="P9" s="76"/>
      <c r="Q9" s="31"/>
      <c r="R9" s="32"/>
    </row>
    <row r="10" spans="2:18" s="29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29" customFormat="1" ht="14.25" customHeight="1">
      <c r="B11" s="30"/>
      <c r="C11" s="31"/>
      <c r="D11" s="24" t="s">
        <v>24</v>
      </c>
      <c r="E11" s="31"/>
      <c r="F11" s="31"/>
      <c r="G11" s="31"/>
      <c r="H11" s="31"/>
      <c r="I11" s="31"/>
      <c r="J11" s="31"/>
      <c r="K11" s="31"/>
      <c r="L11" s="31"/>
      <c r="M11" s="24" t="s">
        <v>25</v>
      </c>
      <c r="N11" s="31"/>
      <c r="O11" s="21">
        <f>IF('Rekapitulace stavby'!AN10="","",'Rekapitulace stavby'!AN10)</f>
      </c>
      <c r="P11" s="21"/>
      <c r="Q11" s="31"/>
      <c r="R11" s="32"/>
    </row>
    <row r="12" spans="2:18" s="29" customFormat="1" ht="18" customHeight="1">
      <c r="B12" s="30"/>
      <c r="C12" s="31"/>
      <c r="D12" s="31"/>
      <c r="E12" s="21" t="str">
        <f>IF('Rekapitulace stavby'!E11="","",'Rekapitulace stavby'!E11)</f>
        <v> </v>
      </c>
      <c r="F12" s="31"/>
      <c r="G12" s="31"/>
      <c r="H12" s="31"/>
      <c r="I12" s="31"/>
      <c r="J12" s="31"/>
      <c r="K12" s="31"/>
      <c r="L12" s="31"/>
      <c r="M12" s="24" t="s">
        <v>26</v>
      </c>
      <c r="N12" s="31"/>
      <c r="O12" s="21">
        <f>IF('Rekapitulace stavby'!AN11="","",'Rekapitulace stavby'!AN11)</f>
      </c>
      <c r="P12" s="21"/>
      <c r="Q12" s="31"/>
      <c r="R12" s="32"/>
    </row>
    <row r="13" spans="2:18" s="29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29" customFormat="1" ht="14.25" customHeight="1">
      <c r="B14" s="30"/>
      <c r="C14" s="31"/>
      <c r="D14" s="24" t="s">
        <v>27</v>
      </c>
      <c r="E14" s="31"/>
      <c r="F14" s="31"/>
      <c r="G14" s="31"/>
      <c r="H14" s="31"/>
      <c r="I14" s="31"/>
      <c r="J14" s="31"/>
      <c r="K14" s="31"/>
      <c r="L14" s="31"/>
      <c r="M14" s="24" t="s">
        <v>25</v>
      </c>
      <c r="N14" s="31"/>
      <c r="O14" s="21">
        <f>IF('Rekapitulace stavby'!AN13="","",'Rekapitulace stavby'!AN13)</f>
      </c>
      <c r="P14" s="21"/>
      <c r="Q14" s="31"/>
      <c r="R14" s="32"/>
    </row>
    <row r="15" spans="2:18" s="29" customFormat="1" ht="18" customHeight="1">
      <c r="B15" s="30"/>
      <c r="C15" s="31"/>
      <c r="D15" s="31"/>
      <c r="E15" s="21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4" t="s">
        <v>26</v>
      </c>
      <c r="N15" s="31"/>
      <c r="O15" s="21">
        <f>IF('Rekapitulace stavby'!AN14="","",'Rekapitulace stavby'!AN14)</f>
      </c>
      <c r="P15" s="21"/>
      <c r="Q15" s="31"/>
      <c r="R15" s="32"/>
    </row>
    <row r="16" spans="2:18" s="29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29" customFormat="1" ht="14.25" customHeight="1">
      <c r="B17" s="30"/>
      <c r="C17" s="31"/>
      <c r="D17" s="24" t="s">
        <v>28</v>
      </c>
      <c r="E17" s="31"/>
      <c r="F17" s="31"/>
      <c r="G17" s="31"/>
      <c r="H17" s="31"/>
      <c r="I17" s="31"/>
      <c r="J17" s="31"/>
      <c r="K17" s="31"/>
      <c r="L17" s="31"/>
      <c r="M17" s="24" t="s">
        <v>25</v>
      </c>
      <c r="N17" s="31"/>
      <c r="O17" s="21">
        <f>IF('Rekapitulace stavby'!AN16="","",'Rekapitulace stavby'!AN16)</f>
      </c>
      <c r="P17" s="21"/>
      <c r="Q17" s="31"/>
      <c r="R17" s="32"/>
    </row>
    <row r="18" spans="2:18" s="29" customFormat="1" ht="18" customHeight="1">
      <c r="B18" s="30"/>
      <c r="C18" s="31"/>
      <c r="D18" s="31"/>
      <c r="E18" s="21" t="str">
        <f>IF('Rekapitulace stavby'!E17="","",'Rekapitulace stavby'!E17)</f>
        <v> </v>
      </c>
      <c r="F18" s="31"/>
      <c r="G18" s="31"/>
      <c r="H18" s="31"/>
      <c r="I18" s="31"/>
      <c r="J18" s="31"/>
      <c r="K18" s="31"/>
      <c r="L18" s="31"/>
      <c r="M18" s="24" t="s">
        <v>26</v>
      </c>
      <c r="N18" s="31"/>
      <c r="O18" s="21">
        <f>IF('Rekapitulace stavby'!AN17="","",'Rekapitulace stavby'!AN17)</f>
      </c>
      <c r="P18" s="21"/>
      <c r="Q18" s="31"/>
      <c r="R18" s="32"/>
    </row>
    <row r="19" spans="2:18" s="29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29" customFormat="1" ht="14.25" customHeight="1">
      <c r="B20" s="30"/>
      <c r="C20" s="31"/>
      <c r="D20" s="24" t="s">
        <v>30</v>
      </c>
      <c r="E20" s="31"/>
      <c r="F20" s="31"/>
      <c r="G20" s="31"/>
      <c r="H20" s="31"/>
      <c r="I20" s="31"/>
      <c r="J20" s="31"/>
      <c r="K20" s="31"/>
      <c r="L20" s="31"/>
      <c r="M20" s="24" t="s">
        <v>25</v>
      </c>
      <c r="N20" s="31"/>
      <c r="O20" s="21">
        <f>IF('Rekapitulace stavby'!AN19="","",'Rekapitulace stavby'!AN19)</f>
      </c>
      <c r="P20" s="21"/>
      <c r="Q20" s="31"/>
      <c r="R20" s="32"/>
    </row>
    <row r="21" spans="2:18" s="29" customFormat="1" ht="18" customHeight="1">
      <c r="B21" s="30"/>
      <c r="C21" s="31"/>
      <c r="D21" s="31"/>
      <c r="E21" s="21" t="str">
        <f>IF('Rekapitulace stavby'!E20="","",'Rekapitulace stavby'!E20)</f>
        <v> </v>
      </c>
      <c r="F21" s="31"/>
      <c r="G21" s="31"/>
      <c r="H21" s="31"/>
      <c r="I21" s="31"/>
      <c r="J21" s="31"/>
      <c r="K21" s="31"/>
      <c r="L21" s="31"/>
      <c r="M21" s="24" t="s">
        <v>26</v>
      </c>
      <c r="N21" s="31"/>
      <c r="O21" s="21">
        <f>IF('Rekapitulace stavby'!AN20="","",'Rekapitulace stavby'!AN20)</f>
      </c>
      <c r="P21" s="21"/>
      <c r="Q21" s="31"/>
      <c r="R21" s="32"/>
    </row>
    <row r="22" spans="2:18" s="29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29" customFormat="1" ht="14.25" customHeight="1">
      <c r="B23" s="30"/>
      <c r="C23" s="31"/>
      <c r="D23" s="24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29" customFormat="1" ht="22.5" customHeight="1">
      <c r="B24" s="30"/>
      <c r="C24" s="31"/>
      <c r="D24" s="31"/>
      <c r="E24" s="25"/>
      <c r="F24" s="25"/>
      <c r="G24" s="25"/>
      <c r="H24" s="25"/>
      <c r="I24" s="25"/>
      <c r="J24" s="25"/>
      <c r="K24" s="25"/>
      <c r="L24" s="25"/>
      <c r="M24" s="31"/>
      <c r="N24" s="31"/>
      <c r="O24" s="31"/>
      <c r="P24" s="31"/>
      <c r="Q24" s="31"/>
      <c r="R24" s="32"/>
    </row>
    <row r="25" spans="2:18" s="29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29" customFormat="1" ht="6.75" customHeight="1">
      <c r="B26" s="30"/>
      <c r="C26" s="3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1"/>
      <c r="R26" s="32"/>
    </row>
    <row r="27" spans="2:18" s="29" customFormat="1" ht="14.25" customHeight="1">
      <c r="B27" s="30"/>
      <c r="C27" s="31"/>
      <c r="D27" s="127" t="s">
        <v>107</v>
      </c>
      <c r="E27" s="31"/>
      <c r="F27" s="31"/>
      <c r="G27" s="31"/>
      <c r="H27" s="31"/>
      <c r="I27" s="31"/>
      <c r="J27" s="31"/>
      <c r="K27" s="31"/>
      <c r="L27" s="31"/>
      <c r="M27" s="28">
        <f>N88</f>
        <v>3064032.420000001</v>
      </c>
      <c r="N27" s="28"/>
      <c r="O27" s="28"/>
      <c r="P27" s="28"/>
      <c r="Q27" s="31"/>
      <c r="R27" s="32"/>
    </row>
    <row r="28" spans="2:18" s="29" customFormat="1" ht="14.25" customHeight="1">
      <c r="B28" s="30"/>
      <c r="C28" s="31"/>
      <c r="D28" s="27" t="s">
        <v>108</v>
      </c>
      <c r="E28" s="31"/>
      <c r="F28" s="31"/>
      <c r="G28" s="31"/>
      <c r="H28" s="31"/>
      <c r="I28" s="31"/>
      <c r="J28" s="31"/>
      <c r="K28" s="31"/>
      <c r="L28" s="31"/>
      <c r="M28" s="28">
        <f>N103</f>
        <v>176178.82</v>
      </c>
      <c r="N28" s="28"/>
      <c r="O28" s="28"/>
      <c r="P28" s="28"/>
      <c r="Q28" s="31"/>
      <c r="R28" s="32"/>
    </row>
    <row r="29" spans="2:18" s="29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29" customFormat="1" ht="25.5" customHeight="1">
      <c r="B30" s="30"/>
      <c r="C30" s="31"/>
      <c r="D30" s="128" t="s">
        <v>34</v>
      </c>
      <c r="E30" s="31"/>
      <c r="F30" s="31"/>
      <c r="G30" s="31"/>
      <c r="H30" s="31"/>
      <c r="I30" s="31"/>
      <c r="J30" s="31"/>
      <c r="K30" s="31"/>
      <c r="L30" s="31"/>
      <c r="M30" s="129">
        <f>ROUND(M27+M28,2)</f>
        <v>3240211.24</v>
      </c>
      <c r="N30" s="129"/>
      <c r="O30" s="129"/>
      <c r="P30" s="129"/>
      <c r="Q30" s="31"/>
      <c r="R30" s="32"/>
    </row>
    <row r="31" spans="2:18" s="29" customFormat="1" ht="6.75" customHeight="1">
      <c r="B31" s="30"/>
      <c r="C31" s="3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1"/>
      <c r="R31" s="32"/>
    </row>
    <row r="32" spans="2:18" s="29" customFormat="1" ht="14.25" customHeight="1">
      <c r="B32" s="30"/>
      <c r="C32" s="31"/>
      <c r="D32" s="39" t="s">
        <v>35</v>
      </c>
      <c r="E32" s="39" t="s">
        <v>36</v>
      </c>
      <c r="F32" s="40">
        <v>0.21000000000000002</v>
      </c>
      <c r="G32" s="130" t="s">
        <v>37</v>
      </c>
      <c r="H32" s="131">
        <f>ROUND((SUM(BE103:BE106)+SUM(BE124:BE251)),2)</f>
        <v>3240211.24</v>
      </c>
      <c r="I32" s="131"/>
      <c r="J32" s="131"/>
      <c r="K32" s="31"/>
      <c r="L32" s="31"/>
      <c r="M32" s="131">
        <f>ROUND(ROUND((SUM(BE103:BE106)+SUM(BE124:BE251)),2)*F32,2)</f>
        <v>680444.36</v>
      </c>
      <c r="N32" s="131"/>
      <c r="O32" s="131"/>
      <c r="P32" s="131"/>
      <c r="Q32" s="31"/>
      <c r="R32" s="32"/>
    </row>
    <row r="33" spans="2:18" s="29" customFormat="1" ht="14.25" customHeight="1">
      <c r="B33" s="30"/>
      <c r="C33" s="31"/>
      <c r="D33" s="31"/>
      <c r="E33" s="39" t="s">
        <v>38</v>
      </c>
      <c r="F33" s="40">
        <v>0.15000000000000002</v>
      </c>
      <c r="G33" s="130" t="s">
        <v>37</v>
      </c>
      <c r="H33" s="131">
        <f>ROUND((SUM(BF103:BF106)+SUM(BF124:BF251)),2)</f>
        <v>0</v>
      </c>
      <c r="I33" s="131"/>
      <c r="J33" s="131"/>
      <c r="K33" s="31"/>
      <c r="L33" s="31"/>
      <c r="M33" s="131">
        <f>ROUND(ROUND((SUM(BF103:BF106)+SUM(BF124:BF251)),2)*F33,2)</f>
        <v>0</v>
      </c>
      <c r="N33" s="131"/>
      <c r="O33" s="131"/>
      <c r="P33" s="131"/>
      <c r="Q33" s="31"/>
      <c r="R33" s="32"/>
    </row>
    <row r="34" spans="2:18" s="29" customFormat="1" ht="14.25" customHeight="1" hidden="1">
      <c r="B34" s="30"/>
      <c r="C34" s="31"/>
      <c r="D34" s="31"/>
      <c r="E34" s="39" t="s">
        <v>39</v>
      </c>
      <c r="F34" s="40">
        <v>0.21000000000000002</v>
      </c>
      <c r="G34" s="130" t="s">
        <v>37</v>
      </c>
      <c r="H34" s="131">
        <f>ROUND((SUM(BG103:BG106)+SUM(BG124:BG251)),2)</f>
        <v>0</v>
      </c>
      <c r="I34" s="131"/>
      <c r="J34" s="131"/>
      <c r="K34" s="31"/>
      <c r="L34" s="31"/>
      <c r="M34" s="131">
        <v>0</v>
      </c>
      <c r="N34" s="131"/>
      <c r="O34" s="131"/>
      <c r="P34" s="131"/>
      <c r="Q34" s="31"/>
      <c r="R34" s="32"/>
    </row>
    <row r="35" spans="2:18" s="29" customFormat="1" ht="14.25" customHeight="1" hidden="1">
      <c r="B35" s="30"/>
      <c r="C35" s="31"/>
      <c r="D35" s="31"/>
      <c r="E35" s="39" t="s">
        <v>40</v>
      </c>
      <c r="F35" s="40">
        <v>0.15000000000000002</v>
      </c>
      <c r="G35" s="130" t="s">
        <v>37</v>
      </c>
      <c r="H35" s="131">
        <f>ROUND((SUM(BH103:BH106)+SUM(BH124:BH251)),2)</f>
        <v>0</v>
      </c>
      <c r="I35" s="131"/>
      <c r="J35" s="131"/>
      <c r="K35" s="31"/>
      <c r="L35" s="31"/>
      <c r="M35" s="131">
        <v>0</v>
      </c>
      <c r="N35" s="131"/>
      <c r="O35" s="131"/>
      <c r="P35" s="131"/>
      <c r="Q35" s="31"/>
      <c r="R35" s="32"/>
    </row>
    <row r="36" spans="2:18" s="29" customFormat="1" ht="14.25" customHeight="1" hidden="1">
      <c r="B36" s="30"/>
      <c r="C36" s="31"/>
      <c r="D36" s="31"/>
      <c r="E36" s="39" t="s">
        <v>41</v>
      </c>
      <c r="F36" s="40">
        <v>0</v>
      </c>
      <c r="G36" s="130" t="s">
        <v>37</v>
      </c>
      <c r="H36" s="131">
        <f>ROUND((SUM(BI103:BI106)+SUM(BI124:BI251)),2)</f>
        <v>0</v>
      </c>
      <c r="I36" s="131"/>
      <c r="J36" s="131"/>
      <c r="K36" s="31"/>
      <c r="L36" s="31"/>
      <c r="M36" s="131">
        <v>0</v>
      </c>
      <c r="N36" s="131"/>
      <c r="O36" s="131"/>
      <c r="P36" s="131"/>
      <c r="Q36" s="31"/>
      <c r="R36" s="32"/>
    </row>
    <row r="37" spans="2:18" s="29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29" customFormat="1" ht="25.5" customHeight="1">
      <c r="B38" s="30"/>
      <c r="C38" s="122"/>
      <c r="D38" s="132" t="s">
        <v>42</v>
      </c>
      <c r="E38" s="84"/>
      <c r="F38" s="84"/>
      <c r="G38" s="133" t="s">
        <v>43</v>
      </c>
      <c r="H38" s="134" t="s">
        <v>44</v>
      </c>
      <c r="I38" s="84"/>
      <c r="J38" s="84"/>
      <c r="K38" s="84"/>
      <c r="L38" s="135">
        <f>SUM(M30:M36)</f>
        <v>3920655.6</v>
      </c>
      <c r="M38" s="135"/>
      <c r="N38" s="135"/>
      <c r="O38" s="135"/>
      <c r="P38" s="135"/>
      <c r="Q38" s="122"/>
      <c r="R38" s="32"/>
    </row>
    <row r="39" spans="2:18" s="29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29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2.75"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2.75"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2.75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2.75">
      <c r="B44" s="1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2.75">
      <c r="B45" s="1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2.75">
      <c r="B46" s="1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2.75">
      <c r="B47" s="1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2.75">
      <c r="B48" s="1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2.75">
      <c r="B49" s="1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2.75">
      <c r="B50" s="30"/>
      <c r="C50" s="31"/>
      <c r="D50" s="50" t="s">
        <v>45</v>
      </c>
      <c r="E50" s="51"/>
      <c r="F50" s="51"/>
      <c r="G50" s="51"/>
      <c r="H50" s="52"/>
      <c r="I50" s="31"/>
      <c r="J50" s="50" t="s">
        <v>46</v>
      </c>
      <c r="K50" s="51"/>
      <c r="L50" s="51"/>
      <c r="M50" s="51"/>
      <c r="N50" s="51"/>
      <c r="O50" s="51"/>
      <c r="P50" s="52"/>
      <c r="Q50" s="31"/>
      <c r="R50" s="32"/>
    </row>
    <row r="51" spans="2:18" ht="12.75">
      <c r="B51" s="15"/>
      <c r="C51" s="19"/>
      <c r="D51" s="53"/>
      <c r="E51" s="19"/>
      <c r="F51" s="19"/>
      <c r="G51" s="19"/>
      <c r="H51" s="54"/>
      <c r="I51" s="19"/>
      <c r="J51" s="53"/>
      <c r="K51" s="19"/>
      <c r="L51" s="19"/>
      <c r="M51" s="19"/>
      <c r="N51" s="19"/>
      <c r="O51" s="19"/>
      <c r="P51" s="54"/>
      <c r="Q51" s="19"/>
      <c r="R51" s="17"/>
    </row>
    <row r="52" spans="2:18" ht="12.75">
      <c r="B52" s="15"/>
      <c r="C52" s="19"/>
      <c r="D52" s="53"/>
      <c r="E52" s="19"/>
      <c r="F52" s="19"/>
      <c r="G52" s="19"/>
      <c r="H52" s="54"/>
      <c r="I52" s="19"/>
      <c r="J52" s="53"/>
      <c r="K52" s="19"/>
      <c r="L52" s="19"/>
      <c r="M52" s="19"/>
      <c r="N52" s="19"/>
      <c r="O52" s="19"/>
      <c r="P52" s="54"/>
      <c r="Q52" s="19"/>
      <c r="R52" s="17"/>
    </row>
    <row r="53" spans="2:18" ht="12.75">
      <c r="B53" s="15"/>
      <c r="C53" s="19"/>
      <c r="D53" s="53"/>
      <c r="E53" s="19"/>
      <c r="F53" s="19"/>
      <c r="G53" s="19"/>
      <c r="H53" s="54"/>
      <c r="I53" s="19"/>
      <c r="J53" s="53"/>
      <c r="K53" s="19"/>
      <c r="L53" s="19"/>
      <c r="M53" s="19"/>
      <c r="N53" s="19"/>
      <c r="O53" s="19"/>
      <c r="P53" s="54"/>
      <c r="Q53" s="19"/>
      <c r="R53" s="17"/>
    </row>
    <row r="54" spans="2:18" ht="12.75">
      <c r="B54" s="15"/>
      <c r="C54" s="19"/>
      <c r="D54" s="53"/>
      <c r="E54" s="19"/>
      <c r="F54" s="19"/>
      <c r="G54" s="19"/>
      <c r="H54" s="54"/>
      <c r="I54" s="19"/>
      <c r="J54" s="53"/>
      <c r="K54" s="19"/>
      <c r="L54" s="19"/>
      <c r="M54" s="19"/>
      <c r="N54" s="19"/>
      <c r="O54" s="19"/>
      <c r="P54" s="54"/>
      <c r="Q54" s="19"/>
      <c r="R54" s="17"/>
    </row>
    <row r="55" spans="2:18" ht="12.75">
      <c r="B55" s="15"/>
      <c r="C55" s="19"/>
      <c r="D55" s="53"/>
      <c r="E55" s="19"/>
      <c r="F55" s="19"/>
      <c r="G55" s="19"/>
      <c r="H55" s="54"/>
      <c r="I55" s="19"/>
      <c r="J55" s="53"/>
      <c r="K55" s="19"/>
      <c r="L55" s="19"/>
      <c r="M55" s="19"/>
      <c r="N55" s="19"/>
      <c r="O55" s="19"/>
      <c r="P55" s="54"/>
      <c r="Q55" s="19"/>
      <c r="R55" s="17"/>
    </row>
    <row r="56" spans="2:18" ht="12.75">
      <c r="B56" s="15"/>
      <c r="C56" s="19"/>
      <c r="D56" s="53"/>
      <c r="E56" s="19"/>
      <c r="F56" s="19"/>
      <c r="G56" s="19"/>
      <c r="H56" s="54"/>
      <c r="I56" s="19"/>
      <c r="J56" s="53"/>
      <c r="K56" s="19"/>
      <c r="L56" s="19"/>
      <c r="M56" s="19"/>
      <c r="N56" s="19"/>
      <c r="O56" s="19"/>
      <c r="P56" s="54"/>
      <c r="Q56" s="19"/>
      <c r="R56" s="17"/>
    </row>
    <row r="57" spans="2:18" ht="12.75">
      <c r="B57" s="15"/>
      <c r="C57" s="19"/>
      <c r="D57" s="53"/>
      <c r="E57" s="19"/>
      <c r="F57" s="19"/>
      <c r="G57" s="19"/>
      <c r="H57" s="54"/>
      <c r="I57" s="19"/>
      <c r="J57" s="53"/>
      <c r="K57" s="19"/>
      <c r="L57" s="19"/>
      <c r="M57" s="19"/>
      <c r="N57" s="19"/>
      <c r="O57" s="19"/>
      <c r="P57" s="54"/>
      <c r="Q57" s="19"/>
      <c r="R57" s="17"/>
    </row>
    <row r="58" spans="2:18" ht="12.75">
      <c r="B58" s="15"/>
      <c r="C58" s="19"/>
      <c r="D58" s="53"/>
      <c r="E58" s="19"/>
      <c r="F58" s="19"/>
      <c r="G58" s="19"/>
      <c r="H58" s="54"/>
      <c r="I58" s="19"/>
      <c r="J58" s="53"/>
      <c r="K58" s="19"/>
      <c r="L58" s="19"/>
      <c r="M58" s="19"/>
      <c r="N58" s="19"/>
      <c r="O58" s="19"/>
      <c r="P58" s="54"/>
      <c r="Q58" s="19"/>
      <c r="R58" s="17"/>
    </row>
    <row r="59" spans="2:18" s="29" customFormat="1" ht="12.75">
      <c r="B59" s="30"/>
      <c r="C59" s="31"/>
      <c r="D59" s="55" t="s">
        <v>47</v>
      </c>
      <c r="E59" s="56"/>
      <c r="F59" s="56"/>
      <c r="G59" s="57" t="s">
        <v>48</v>
      </c>
      <c r="H59" s="58"/>
      <c r="I59" s="31"/>
      <c r="J59" s="55" t="s">
        <v>47</v>
      </c>
      <c r="K59" s="56"/>
      <c r="L59" s="56"/>
      <c r="M59" s="56"/>
      <c r="N59" s="57" t="s">
        <v>48</v>
      </c>
      <c r="O59" s="56"/>
      <c r="P59" s="58"/>
      <c r="Q59" s="31"/>
      <c r="R59" s="32"/>
    </row>
    <row r="60" spans="2:18" ht="12.75">
      <c r="B60" s="15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2.75">
      <c r="B61" s="30"/>
      <c r="C61" s="31"/>
      <c r="D61" s="50" t="s">
        <v>49</v>
      </c>
      <c r="E61" s="51"/>
      <c r="F61" s="51"/>
      <c r="G61" s="51"/>
      <c r="H61" s="52"/>
      <c r="I61" s="31"/>
      <c r="J61" s="50" t="s">
        <v>50</v>
      </c>
      <c r="K61" s="51"/>
      <c r="L61" s="51"/>
      <c r="M61" s="51"/>
      <c r="N61" s="51"/>
      <c r="O61" s="51"/>
      <c r="P61" s="52"/>
      <c r="Q61" s="31"/>
      <c r="R61" s="32"/>
    </row>
    <row r="62" spans="2:18" ht="12.75">
      <c r="B62" s="15"/>
      <c r="C62" s="19"/>
      <c r="D62" s="53"/>
      <c r="E62" s="19"/>
      <c r="F62" s="19"/>
      <c r="G62" s="19"/>
      <c r="H62" s="54"/>
      <c r="I62" s="19"/>
      <c r="J62" s="53"/>
      <c r="K62" s="19"/>
      <c r="L62" s="19"/>
      <c r="M62" s="19"/>
      <c r="N62" s="19"/>
      <c r="O62" s="19"/>
      <c r="P62" s="54"/>
      <c r="Q62" s="19"/>
      <c r="R62" s="17"/>
    </row>
    <row r="63" spans="2:18" ht="12.75">
      <c r="B63" s="15"/>
      <c r="C63" s="19"/>
      <c r="D63" s="53"/>
      <c r="E63" s="19"/>
      <c r="F63" s="19"/>
      <c r="G63" s="19"/>
      <c r="H63" s="54"/>
      <c r="I63" s="19"/>
      <c r="J63" s="53"/>
      <c r="K63" s="19"/>
      <c r="L63" s="19"/>
      <c r="M63" s="19"/>
      <c r="N63" s="19"/>
      <c r="O63" s="19"/>
      <c r="P63" s="54"/>
      <c r="Q63" s="19"/>
      <c r="R63" s="17"/>
    </row>
    <row r="64" spans="2:18" ht="12.75">
      <c r="B64" s="15"/>
      <c r="C64" s="19"/>
      <c r="D64" s="53"/>
      <c r="E64" s="19"/>
      <c r="F64" s="19"/>
      <c r="G64" s="19"/>
      <c r="H64" s="54"/>
      <c r="I64" s="19"/>
      <c r="J64" s="53"/>
      <c r="K64" s="19"/>
      <c r="L64" s="19"/>
      <c r="M64" s="19"/>
      <c r="N64" s="19"/>
      <c r="O64" s="19"/>
      <c r="P64" s="54"/>
      <c r="Q64" s="19"/>
      <c r="R64" s="17"/>
    </row>
    <row r="65" spans="2:18" ht="12.75">
      <c r="B65" s="15"/>
      <c r="C65" s="19"/>
      <c r="D65" s="53"/>
      <c r="E65" s="19"/>
      <c r="F65" s="19"/>
      <c r="G65" s="19"/>
      <c r="H65" s="54"/>
      <c r="I65" s="19"/>
      <c r="J65" s="53"/>
      <c r="K65" s="19"/>
      <c r="L65" s="19"/>
      <c r="M65" s="19"/>
      <c r="N65" s="19"/>
      <c r="O65" s="19"/>
      <c r="P65" s="54"/>
      <c r="Q65" s="19"/>
      <c r="R65" s="17"/>
    </row>
    <row r="66" spans="2:18" ht="12.75">
      <c r="B66" s="15"/>
      <c r="C66" s="19"/>
      <c r="D66" s="53"/>
      <c r="E66" s="19"/>
      <c r="F66" s="19"/>
      <c r="G66" s="19"/>
      <c r="H66" s="54"/>
      <c r="I66" s="19"/>
      <c r="J66" s="53"/>
      <c r="K66" s="19"/>
      <c r="L66" s="19"/>
      <c r="M66" s="19"/>
      <c r="N66" s="19"/>
      <c r="O66" s="19"/>
      <c r="P66" s="54"/>
      <c r="Q66" s="19"/>
      <c r="R66" s="17"/>
    </row>
    <row r="67" spans="2:18" ht="12.75">
      <c r="B67" s="15"/>
      <c r="C67" s="19"/>
      <c r="D67" s="53"/>
      <c r="E67" s="19"/>
      <c r="F67" s="19"/>
      <c r="G67" s="19"/>
      <c r="H67" s="54"/>
      <c r="I67" s="19"/>
      <c r="J67" s="53"/>
      <c r="K67" s="19"/>
      <c r="L67" s="19"/>
      <c r="M67" s="19"/>
      <c r="N67" s="19"/>
      <c r="O67" s="19"/>
      <c r="P67" s="54"/>
      <c r="Q67" s="19"/>
      <c r="R67" s="17"/>
    </row>
    <row r="68" spans="2:18" ht="12.75">
      <c r="B68" s="15"/>
      <c r="C68" s="19"/>
      <c r="D68" s="53"/>
      <c r="E68" s="19"/>
      <c r="F68" s="19"/>
      <c r="G68" s="19"/>
      <c r="H68" s="54"/>
      <c r="I68" s="19"/>
      <c r="J68" s="53"/>
      <c r="K68" s="19"/>
      <c r="L68" s="19"/>
      <c r="M68" s="19"/>
      <c r="N68" s="19"/>
      <c r="O68" s="19"/>
      <c r="P68" s="54"/>
      <c r="Q68" s="19"/>
      <c r="R68" s="17"/>
    </row>
    <row r="69" spans="2:18" ht="12.75">
      <c r="B69" s="15"/>
      <c r="C69" s="19"/>
      <c r="D69" s="53"/>
      <c r="E69" s="19"/>
      <c r="F69" s="19"/>
      <c r="G69" s="19"/>
      <c r="H69" s="54"/>
      <c r="I69" s="19"/>
      <c r="J69" s="53"/>
      <c r="K69" s="19"/>
      <c r="L69" s="19"/>
      <c r="M69" s="19"/>
      <c r="N69" s="19"/>
      <c r="O69" s="19"/>
      <c r="P69" s="54"/>
      <c r="Q69" s="19"/>
      <c r="R69" s="17"/>
    </row>
    <row r="70" spans="2:18" s="29" customFormat="1" ht="12.75">
      <c r="B70" s="30"/>
      <c r="C70" s="31"/>
      <c r="D70" s="55" t="s">
        <v>47</v>
      </c>
      <c r="E70" s="56"/>
      <c r="F70" s="56"/>
      <c r="G70" s="57" t="s">
        <v>48</v>
      </c>
      <c r="H70" s="58"/>
      <c r="I70" s="31"/>
      <c r="J70" s="55" t="s">
        <v>47</v>
      </c>
      <c r="K70" s="56"/>
      <c r="L70" s="56"/>
      <c r="M70" s="56"/>
      <c r="N70" s="57" t="s">
        <v>48</v>
      </c>
      <c r="O70" s="56"/>
      <c r="P70" s="58"/>
      <c r="Q70" s="31"/>
      <c r="R70" s="32"/>
    </row>
    <row r="71" spans="2:18" s="29" customFormat="1" ht="14.2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29" customFormat="1" ht="6.75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29" customFormat="1" ht="36.75" customHeight="1">
      <c r="B76" s="30"/>
      <c r="C76" s="16" t="s">
        <v>109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2"/>
      <c r="T76" s="139"/>
      <c r="U76" s="139"/>
    </row>
    <row r="77" spans="2:21" s="29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39"/>
      <c r="U77" s="139"/>
    </row>
    <row r="78" spans="2:21" s="29" customFormat="1" ht="30" customHeight="1">
      <c r="B78" s="30"/>
      <c r="C78" s="24" t="s">
        <v>16</v>
      </c>
      <c r="D78" s="31"/>
      <c r="E78" s="31"/>
      <c r="F78" s="126" t="str">
        <f>F6</f>
        <v>K.Vary - Goethova vyhlídka - Přípojka vody a kanalizace</v>
      </c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31"/>
      <c r="R78" s="32"/>
      <c r="T78" s="139"/>
      <c r="U78" s="139"/>
    </row>
    <row r="79" spans="2:21" s="29" customFormat="1" ht="36.75" customHeight="1">
      <c r="B79" s="30"/>
      <c r="C79" s="71" t="s">
        <v>105</v>
      </c>
      <c r="D79" s="31"/>
      <c r="E79" s="31"/>
      <c r="F79" s="73" t="str">
        <f>F7</f>
        <v>3 - IO 03 Přípojka kanalizace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31"/>
      <c r="R79" s="32"/>
      <c r="T79" s="139"/>
      <c r="U79" s="139"/>
    </row>
    <row r="80" spans="2:21" s="29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39"/>
      <c r="U80" s="139"/>
    </row>
    <row r="81" spans="2:21" s="29" customFormat="1" ht="18" customHeight="1">
      <c r="B81" s="30"/>
      <c r="C81" s="24" t="s">
        <v>20</v>
      </c>
      <c r="D81" s="31"/>
      <c r="E81" s="31"/>
      <c r="F81" s="21" t="str">
        <f>F9</f>
        <v> </v>
      </c>
      <c r="G81" s="31"/>
      <c r="H81" s="31"/>
      <c r="I81" s="31"/>
      <c r="J81" s="31"/>
      <c r="K81" s="24" t="s">
        <v>22</v>
      </c>
      <c r="L81" s="31"/>
      <c r="M81" s="76" t="str">
        <f>IF(O9="","",O9)</f>
        <v>7. 6. 2017</v>
      </c>
      <c r="N81" s="76"/>
      <c r="O81" s="76"/>
      <c r="P81" s="76"/>
      <c r="Q81" s="31"/>
      <c r="R81" s="32"/>
      <c r="T81" s="139"/>
      <c r="U81" s="139"/>
    </row>
    <row r="82" spans="2:21" s="29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39"/>
      <c r="U82" s="139"/>
    </row>
    <row r="83" spans="2:21" s="29" customFormat="1" ht="12.75">
      <c r="B83" s="30"/>
      <c r="C83" s="24" t="s">
        <v>24</v>
      </c>
      <c r="D83" s="31"/>
      <c r="E83" s="31"/>
      <c r="F83" s="21" t="str">
        <f>E12</f>
        <v> </v>
      </c>
      <c r="G83" s="31"/>
      <c r="H83" s="31"/>
      <c r="I83" s="31"/>
      <c r="J83" s="31"/>
      <c r="K83" s="24" t="s">
        <v>28</v>
      </c>
      <c r="L83" s="31"/>
      <c r="M83" s="21" t="str">
        <f>E18</f>
        <v> </v>
      </c>
      <c r="N83" s="21"/>
      <c r="O83" s="21"/>
      <c r="P83" s="21"/>
      <c r="Q83" s="21"/>
      <c r="R83" s="32"/>
      <c r="T83" s="139"/>
      <c r="U83" s="139"/>
    </row>
    <row r="84" spans="2:21" s="29" customFormat="1" ht="14.25" customHeight="1">
      <c r="B84" s="30"/>
      <c r="C84" s="24" t="s">
        <v>27</v>
      </c>
      <c r="D84" s="31"/>
      <c r="E84" s="31"/>
      <c r="F84" s="21" t="str">
        <f>IF(E15="","",E15)</f>
        <v> </v>
      </c>
      <c r="G84" s="31"/>
      <c r="H84" s="31"/>
      <c r="I84" s="31"/>
      <c r="J84" s="31"/>
      <c r="K84" s="24" t="s">
        <v>30</v>
      </c>
      <c r="L84" s="31"/>
      <c r="M84" s="21" t="str">
        <f>E21</f>
        <v> </v>
      </c>
      <c r="N84" s="21"/>
      <c r="O84" s="21"/>
      <c r="P84" s="21"/>
      <c r="Q84" s="21"/>
      <c r="R84" s="32"/>
      <c r="T84" s="139"/>
      <c r="U84" s="139"/>
    </row>
    <row r="85" spans="2:21" s="29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39"/>
      <c r="U85" s="139"/>
    </row>
    <row r="86" spans="2:21" s="29" customFormat="1" ht="29.25" customHeight="1">
      <c r="B86" s="30"/>
      <c r="C86" s="140" t="s">
        <v>110</v>
      </c>
      <c r="D86" s="140"/>
      <c r="E86" s="140"/>
      <c r="F86" s="140"/>
      <c r="G86" s="140"/>
      <c r="H86" s="122"/>
      <c r="I86" s="122"/>
      <c r="J86" s="122"/>
      <c r="K86" s="122"/>
      <c r="L86" s="122"/>
      <c r="M86" s="122"/>
      <c r="N86" s="140" t="s">
        <v>111</v>
      </c>
      <c r="O86" s="140"/>
      <c r="P86" s="140"/>
      <c r="Q86" s="140"/>
      <c r="R86" s="32"/>
      <c r="T86" s="139"/>
      <c r="U86" s="139"/>
    </row>
    <row r="87" spans="2:21" s="29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39"/>
      <c r="U87" s="139"/>
    </row>
    <row r="88" spans="2:47" s="29" customFormat="1" ht="29.25" customHeight="1">
      <c r="B88" s="30"/>
      <c r="C88" s="141" t="s">
        <v>112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94">
        <f>N124</f>
        <v>3064032.420000001</v>
      </c>
      <c r="O88" s="94"/>
      <c r="P88" s="94"/>
      <c r="Q88" s="94"/>
      <c r="R88" s="32"/>
      <c r="T88" s="139"/>
      <c r="U88" s="139"/>
      <c r="AU88" s="11" t="s">
        <v>113</v>
      </c>
    </row>
    <row r="89" spans="2:21" s="142" customFormat="1" ht="24.75" customHeight="1">
      <c r="B89" s="143"/>
      <c r="C89" s="144"/>
      <c r="D89" s="145" t="s">
        <v>114</v>
      </c>
      <c r="E89" s="144"/>
      <c r="F89" s="144"/>
      <c r="G89" s="144"/>
      <c r="H89" s="144"/>
      <c r="I89" s="144"/>
      <c r="J89" s="144"/>
      <c r="K89" s="144"/>
      <c r="L89" s="144"/>
      <c r="M89" s="144"/>
      <c r="N89" s="146">
        <f>N125</f>
        <v>3049773.020000001</v>
      </c>
      <c r="O89" s="146"/>
      <c r="P89" s="146"/>
      <c r="Q89" s="146"/>
      <c r="R89" s="147"/>
      <c r="T89" s="148"/>
      <c r="U89" s="148"/>
    </row>
    <row r="90" spans="2:21" s="149" customFormat="1" ht="19.5" customHeight="1">
      <c r="B90" s="150"/>
      <c r="C90" s="151"/>
      <c r="D90" s="152" t="s">
        <v>115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3">
        <f>N126</f>
        <v>1174078.7600000002</v>
      </c>
      <c r="O90" s="153"/>
      <c r="P90" s="153"/>
      <c r="Q90" s="153"/>
      <c r="R90" s="154"/>
      <c r="T90" s="155"/>
      <c r="U90" s="155"/>
    </row>
    <row r="91" spans="2:21" s="149" customFormat="1" ht="19.5" customHeight="1">
      <c r="B91" s="150"/>
      <c r="C91" s="151"/>
      <c r="D91" s="152" t="s">
        <v>116</v>
      </c>
      <c r="E91" s="151"/>
      <c r="F91" s="151"/>
      <c r="G91" s="151"/>
      <c r="H91" s="151"/>
      <c r="I91" s="151"/>
      <c r="J91" s="151"/>
      <c r="K91" s="151"/>
      <c r="L91" s="151"/>
      <c r="M91" s="151"/>
      <c r="N91" s="153">
        <f>N181</f>
        <v>872.78</v>
      </c>
      <c r="O91" s="153"/>
      <c r="P91" s="153"/>
      <c r="Q91" s="153"/>
      <c r="R91" s="154"/>
      <c r="T91" s="155"/>
      <c r="U91" s="155"/>
    </row>
    <row r="92" spans="2:21" s="149" customFormat="1" ht="19.5" customHeight="1">
      <c r="B92" s="150"/>
      <c r="C92" s="151"/>
      <c r="D92" s="152" t="s">
        <v>117</v>
      </c>
      <c r="E92" s="151"/>
      <c r="F92" s="151"/>
      <c r="G92" s="151"/>
      <c r="H92" s="151"/>
      <c r="I92" s="151"/>
      <c r="J92" s="151"/>
      <c r="K92" s="151"/>
      <c r="L92" s="151"/>
      <c r="M92" s="151"/>
      <c r="N92" s="153">
        <f>N184</f>
        <v>13332.6</v>
      </c>
      <c r="O92" s="153"/>
      <c r="P92" s="153"/>
      <c r="Q92" s="153"/>
      <c r="R92" s="154"/>
      <c r="T92" s="155"/>
      <c r="U92" s="155"/>
    </row>
    <row r="93" spans="2:21" s="149" customFormat="1" ht="19.5" customHeight="1">
      <c r="B93" s="150"/>
      <c r="C93" s="151"/>
      <c r="D93" s="152" t="s">
        <v>118</v>
      </c>
      <c r="E93" s="151"/>
      <c r="F93" s="151"/>
      <c r="G93" s="151"/>
      <c r="H93" s="151"/>
      <c r="I93" s="151"/>
      <c r="J93" s="151"/>
      <c r="K93" s="151"/>
      <c r="L93" s="151"/>
      <c r="M93" s="151"/>
      <c r="N93" s="153">
        <f>N186</f>
        <v>37019.57</v>
      </c>
      <c r="O93" s="153"/>
      <c r="P93" s="153"/>
      <c r="Q93" s="153"/>
      <c r="R93" s="154"/>
      <c r="T93" s="155"/>
      <c r="U93" s="155"/>
    </row>
    <row r="94" spans="2:21" s="149" customFormat="1" ht="19.5" customHeight="1">
      <c r="B94" s="150"/>
      <c r="C94" s="151"/>
      <c r="D94" s="152" t="s">
        <v>119</v>
      </c>
      <c r="E94" s="151"/>
      <c r="F94" s="151"/>
      <c r="G94" s="151"/>
      <c r="H94" s="151"/>
      <c r="I94" s="151"/>
      <c r="J94" s="151"/>
      <c r="K94" s="151"/>
      <c r="L94" s="151"/>
      <c r="M94" s="151"/>
      <c r="N94" s="153">
        <f>N189</f>
        <v>47328.32000000001</v>
      </c>
      <c r="O94" s="153"/>
      <c r="P94" s="153"/>
      <c r="Q94" s="153"/>
      <c r="R94" s="154"/>
      <c r="T94" s="155"/>
      <c r="U94" s="155"/>
    </row>
    <row r="95" spans="2:21" s="149" customFormat="1" ht="19.5" customHeight="1">
      <c r="B95" s="150"/>
      <c r="C95" s="151"/>
      <c r="D95" s="152" t="s">
        <v>121</v>
      </c>
      <c r="E95" s="151"/>
      <c r="F95" s="151"/>
      <c r="G95" s="151"/>
      <c r="H95" s="151"/>
      <c r="I95" s="151"/>
      <c r="J95" s="151"/>
      <c r="K95" s="151"/>
      <c r="L95" s="151"/>
      <c r="M95" s="151"/>
      <c r="N95" s="153">
        <f>N195</f>
        <v>1701662.31</v>
      </c>
      <c r="O95" s="153"/>
      <c r="P95" s="153"/>
      <c r="Q95" s="153"/>
      <c r="R95" s="154"/>
      <c r="T95" s="155"/>
      <c r="U95" s="155"/>
    </row>
    <row r="96" spans="2:21" s="149" customFormat="1" ht="19.5" customHeight="1">
      <c r="B96" s="150"/>
      <c r="C96" s="151"/>
      <c r="D96" s="152" t="s">
        <v>122</v>
      </c>
      <c r="E96" s="151"/>
      <c r="F96" s="151"/>
      <c r="G96" s="151"/>
      <c r="H96" s="151"/>
      <c r="I96" s="151"/>
      <c r="J96" s="151"/>
      <c r="K96" s="151"/>
      <c r="L96" s="151"/>
      <c r="M96" s="151"/>
      <c r="N96" s="153">
        <f>N229</f>
        <v>15992.679999999998</v>
      </c>
      <c r="O96" s="153"/>
      <c r="P96" s="153"/>
      <c r="Q96" s="153"/>
      <c r="R96" s="154"/>
      <c r="T96" s="155"/>
      <c r="U96" s="155"/>
    </row>
    <row r="97" spans="2:21" s="149" customFormat="1" ht="19.5" customHeight="1">
      <c r="B97" s="150"/>
      <c r="C97" s="151"/>
      <c r="D97" s="152" t="s">
        <v>123</v>
      </c>
      <c r="E97" s="151"/>
      <c r="F97" s="151"/>
      <c r="G97" s="151"/>
      <c r="H97" s="151"/>
      <c r="I97" s="151"/>
      <c r="J97" s="151"/>
      <c r="K97" s="151"/>
      <c r="L97" s="151"/>
      <c r="M97" s="151"/>
      <c r="N97" s="153">
        <f>N235</f>
        <v>28852.59</v>
      </c>
      <c r="O97" s="153"/>
      <c r="P97" s="153"/>
      <c r="Q97" s="153"/>
      <c r="R97" s="154"/>
      <c r="T97" s="155"/>
      <c r="U97" s="155"/>
    </row>
    <row r="98" spans="2:21" s="149" customFormat="1" ht="19.5" customHeight="1">
      <c r="B98" s="150"/>
      <c r="C98" s="151"/>
      <c r="D98" s="152" t="s">
        <v>124</v>
      </c>
      <c r="E98" s="151"/>
      <c r="F98" s="151"/>
      <c r="G98" s="151"/>
      <c r="H98" s="151"/>
      <c r="I98" s="151"/>
      <c r="J98" s="151"/>
      <c r="K98" s="151"/>
      <c r="L98" s="151"/>
      <c r="M98" s="151"/>
      <c r="N98" s="153">
        <f>N242</f>
        <v>30633.41</v>
      </c>
      <c r="O98" s="153"/>
      <c r="P98" s="153"/>
      <c r="Q98" s="153"/>
      <c r="R98" s="154"/>
      <c r="T98" s="155"/>
      <c r="U98" s="155"/>
    </row>
    <row r="99" spans="2:21" s="142" customFormat="1" ht="24.75" customHeight="1">
      <c r="B99" s="143"/>
      <c r="C99" s="144"/>
      <c r="D99" s="145" t="s">
        <v>125</v>
      </c>
      <c r="E99" s="144"/>
      <c r="F99" s="144"/>
      <c r="G99" s="144"/>
      <c r="H99" s="144"/>
      <c r="I99" s="144"/>
      <c r="J99" s="144"/>
      <c r="K99" s="144"/>
      <c r="L99" s="144"/>
      <c r="M99" s="144"/>
      <c r="N99" s="146">
        <f>N245</f>
        <v>640</v>
      </c>
      <c r="O99" s="146"/>
      <c r="P99" s="146"/>
      <c r="Q99" s="146"/>
      <c r="R99" s="147"/>
      <c r="T99" s="148"/>
      <c r="U99" s="148"/>
    </row>
    <row r="100" spans="2:21" s="149" customFormat="1" ht="19.5" customHeight="1">
      <c r="B100" s="150"/>
      <c r="C100" s="151"/>
      <c r="D100" s="152" t="s">
        <v>128</v>
      </c>
      <c r="E100" s="151"/>
      <c r="F100" s="151"/>
      <c r="G100" s="151"/>
      <c r="H100" s="151"/>
      <c r="I100" s="151"/>
      <c r="J100" s="151"/>
      <c r="K100" s="151"/>
      <c r="L100" s="151"/>
      <c r="M100" s="151"/>
      <c r="N100" s="153">
        <f>N246</f>
        <v>640</v>
      </c>
      <c r="O100" s="153"/>
      <c r="P100" s="153"/>
      <c r="Q100" s="153"/>
      <c r="R100" s="154"/>
      <c r="T100" s="155"/>
      <c r="U100" s="155"/>
    </row>
    <row r="101" spans="2:21" s="142" customFormat="1" ht="24.75" customHeight="1">
      <c r="B101" s="143"/>
      <c r="C101" s="144"/>
      <c r="D101" s="145" t="s">
        <v>129</v>
      </c>
      <c r="E101" s="144"/>
      <c r="F101" s="144"/>
      <c r="G101" s="144"/>
      <c r="H101" s="144"/>
      <c r="I101" s="144"/>
      <c r="J101" s="144"/>
      <c r="K101" s="144"/>
      <c r="L101" s="144"/>
      <c r="M101" s="144"/>
      <c r="N101" s="146">
        <f>N248</f>
        <v>13619.4</v>
      </c>
      <c r="O101" s="146"/>
      <c r="P101" s="146"/>
      <c r="Q101" s="146"/>
      <c r="R101" s="147"/>
      <c r="T101" s="148"/>
      <c r="U101" s="148"/>
    </row>
    <row r="102" spans="2:21" s="29" customFormat="1" ht="21.75" customHeight="1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  <c r="T102" s="139"/>
      <c r="U102" s="139"/>
    </row>
    <row r="103" spans="2:21" s="29" customFormat="1" ht="29.25" customHeight="1">
      <c r="B103" s="30"/>
      <c r="C103" s="141" t="s">
        <v>130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156">
        <f>ROUND(N104+N105,2)</f>
        <v>176178.82</v>
      </c>
      <c r="O103" s="156"/>
      <c r="P103" s="156"/>
      <c r="Q103" s="156"/>
      <c r="R103" s="32"/>
      <c r="T103" s="157"/>
      <c r="U103" s="158" t="s">
        <v>35</v>
      </c>
    </row>
    <row r="104" spans="2:65" s="29" customFormat="1" ht="18" customHeight="1">
      <c r="B104" s="30"/>
      <c r="C104" s="31"/>
      <c r="D104" s="152" t="s">
        <v>131</v>
      </c>
      <c r="E104" s="152"/>
      <c r="F104" s="152"/>
      <c r="G104" s="152"/>
      <c r="H104" s="152"/>
      <c r="I104" s="31"/>
      <c r="J104" s="31"/>
      <c r="K104" s="31"/>
      <c r="L104" s="31"/>
      <c r="M104" s="31"/>
      <c r="N104" s="153">
        <v>99579.33</v>
      </c>
      <c r="O104" s="153"/>
      <c r="P104" s="153"/>
      <c r="Q104" s="153"/>
      <c r="R104" s="32"/>
      <c r="S104" s="159"/>
      <c r="T104" s="160"/>
      <c r="U104" s="161" t="s">
        <v>36</v>
      </c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3" t="s">
        <v>132</v>
      </c>
      <c r="AZ104" s="162"/>
      <c r="BA104" s="162"/>
      <c r="BB104" s="162"/>
      <c r="BC104" s="162"/>
      <c r="BD104" s="162"/>
      <c r="BE104" s="164">
        <f>IF(U104="základní",N104,0)</f>
        <v>99579.33</v>
      </c>
      <c r="BF104" s="164">
        <f>IF(U104="snížená",N104,0)</f>
        <v>0</v>
      </c>
      <c r="BG104" s="164">
        <f>IF(U104="zákl. přenesená",N104,0)</f>
        <v>0</v>
      </c>
      <c r="BH104" s="164">
        <f>IF(U104="sníž. přenesená",N104,0)</f>
        <v>0</v>
      </c>
      <c r="BI104" s="164">
        <f>IF(U104="nulová",N104,0)</f>
        <v>0</v>
      </c>
      <c r="BJ104" s="163" t="s">
        <v>77</v>
      </c>
      <c r="BK104" s="162"/>
      <c r="BL104" s="162"/>
      <c r="BM104" s="162"/>
    </row>
    <row r="105" spans="2:65" s="29" customFormat="1" ht="18" customHeight="1">
      <c r="B105" s="30"/>
      <c r="C105" s="31"/>
      <c r="D105" s="152" t="s">
        <v>133</v>
      </c>
      <c r="E105" s="152"/>
      <c r="F105" s="152"/>
      <c r="G105" s="152"/>
      <c r="H105" s="152"/>
      <c r="I105" s="31"/>
      <c r="J105" s="31"/>
      <c r="K105" s="31"/>
      <c r="L105" s="31"/>
      <c r="M105" s="31"/>
      <c r="N105" s="153">
        <v>76599.49</v>
      </c>
      <c r="O105" s="153"/>
      <c r="P105" s="153"/>
      <c r="Q105" s="153"/>
      <c r="R105" s="32"/>
      <c r="S105" s="159"/>
      <c r="T105" s="165"/>
      <c r="U105" s="166" t="s">
        <v>36</v>
      </c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3" t="s">
        <v>132</v>
      </c>
      <c r="AZ105" s="162"/>
      <c r="BA105" s="162"/>
      <c r="BB105" s="162"/>
      <c r="BC105" s="162"/>
      <c r="BD105" s="162"/>
      <c r="BE105" s="164">
        <f>IF(U105="základní",N105,0)</f>
        <v>76599.49</v>
      </c>
      <c r="BF105" s="164">
        <f>IF(U105="snížená",N105,0)</f>
        <v>0</v>
      </c>
      <c r="BG105" s="164">
        <f>IF(U105="zákl. přenesená",N105,0)</f>
        <v>0</v>
      </c>
      <c r="BH105" s="164">
        <f>IF(U105="sníž. přenesená",N105,0)</f>
        <v>0</v>
      </c>
      <c r="BI105" s="164">
        <f>IF(U105="nulová",N105,0)</f>
        <v>0</v>
      </c>
      <c r="BJ105" s="163" t="s">
        <v>77</v>
      </c>
      <c r="BK105" s="162"/>
      <c r="BL105" s="162"/>
      <c r="BM105" s="162"/>
    </row>
    <row r="106" spans="2:21" s="29" customFormat="1" ht="18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  <c r="T106" s="139"/>
      <c r="U106" s="139"/>
    </row>
    <row r="107" spans="2:21" s="29" customFormat="1" ht="29.25" customHeight="1">
      <c r="B107" s="30"/>
      <c r="C107" s="121" t="s">
        <v>98</v>
      </c>
      <c r="D107" s="122"/>
      <c r="E107" s="122"/>
      <c r="F107" s="122"/>
      <c r="G107" s="122"/>
      <c r="H107" s="122"/>
      <c r="I107" s="122"/>
      <c r="J107" s="122"/>
      <c r="K107" s="122"/>
      <c r="L107" s="123">
        <f>ROUND(SUM(N88+N103),2)</f>
        <v>3240211.24</v>
      </c>
      <c r="M107" s="123"/>
      <c r="N107" s="123"/>
      <c r="O107" s="123"/>
      <c r="P107" s="123"/>
      <c r="Q107" s="123"/>
      <c r="R107" s="32"/>
      <c r="T107" s="139"/>
      <c r="U107" s="139"/>
    </row>
    <row r="108" spans="2:21" s="29" customFormat="1" ht="6.7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  <c r="T108" s="139"/>
      <c r="U108" s="139"/>
    </row>
    <row r="112" spans="2:18" s="29" customFormat="1" ht="6.75" customHeight="1"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</row>
    <row r="113" spans="2:18" s="29" customFormat="1" ht="36.75" customHeight="1">
      <c r="B113" s="30"/>
      <c r="C113" s="16" t="s">
        <v>134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32"/>
    </row>
    <row r="114" spans="2:18" s="29" customFormat="1" ht="6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29" customFormat="1" ht="30" customHeight="1">
      <c r="B115" s="30"/>
      <c r="C115" s="24" t="s">
        <v>16</v>
      </c>
      <c r="D115" s="31"/>
      <c r="E115" s="31"/>
      <c r="F115" s="126" t="str">
        <f>F6</f>
        <v>K.Vary - Goethova vyhlídka - Přípojka vody a kanalizace</v>
      </c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31"/>
      <c r="R115" s="32"/>
    </row>
    <row r="116" spans="2:18" s="29" customFormat="1" ht="36.75" customHeight="1">
      <c r="B116" s="30"/>
      <c r="C116" s="71" t="s">
        <v>105</v>
      </c>
      <c r="D116" s="31"/>
      <c r="E116" s="31"/>
      <c r="F116" s="73" t="str">
        <f>F7</f>
        <v>3 - IO 03 Přípojka kanalizace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31"/>
      <c r="R116" s="32"/>
    </row>
    <row r="117" spans="2:18" s="29" customFormat="1" ht="6.7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18" s="29" customFormat="1" ht="18" customHeight="1">
      <c r="B118" s="30"/>
      <c r="C118" s="24" t="s">
        <v>20</v>
      </c>
      <c r="D118" s="31"/>
      <c r="E118" s="31"/>
      <c r="F118" s="21" t="str">
        <f>F9</f>
        <v> </v>
      </c>
      <c r="G118" s="31"/>
      <c r="H118" s="31"/>
      <c r="I118" s="31"/>
      <c r="J118" s="31"/>
      <c r="K118" s="24" t="s">
        <v>22</v>
      </c>
      <c r="L118" s="31"/>
      <c r="M118" s="76" t="str">
        <f>IF(O9="","",O9)</f>
        <v>7. 6. 2017</v>
      </c>
      <c r="N118" s="76"/>
      <c r="O118" s="76"/>
      <c r="P118" s="76"/>
      <c r="Q118" s="31"/>
      <c r="R118" s="32"/>
    </row>
    <row r="119" spans="2:18" s="29" customFormat="1" ht="6.7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18" s="29" customFormat="1" ht="12.75">
      <c r="B120" s="30"/>
      <c r="C120" s="24" t="s">
        <v>24</v>
      </c>
      <c r="D120" s="31"/>
      <c r="E120" s="31"/>
      <c r="F120" s="21" t="str">
        <f>E12</f>
        <v> </v>
      </c>
      <c r="G120" s="31"/>
      <c r="H120" s="31"/>
      <c r="I120" s="31"/>
      <c r="J120" s="31"/>
      <c r="K120" s="24" t="s">
        <v>28</v>
      </c>
      <c r="L120" s="31"/>
      <c r="M120" s="21" t="str">
        <f>E18</f>
        <v> </v>
      </c>
      <c r="N120" s="21"/>
      <c r="O120" s="21"/>
      <c r="P120" s="21"/>
      <c r="Q120" s="21"/>
      <c r="R120" s="32"/>
    </row>
    <row r="121" spans="2:18" s="29" customFormat="1" ht="14.25" customHeight="1">
      <c r="B121" s="30"/>
      <c r="C121" s="24" t="s">
        <v>27</v>
      </c>
      <c r="D121" s="31"/>
      <c r="E121" s="31"/>
      <c r="F121" s="21" t="str">
        <f>IF(E15="","",E15)</f>
        <v> </v>
      </c>
      <c r="G121" s="31"/>
      <c r="H121" s="31"/>
      <c r="I121" s="31"/>
      <c r="J121" s="31"/>
      <c r="K121" s="24" t="s">
        <v>30</v>
      </c>
      <c r="L121" s="31"/>
      <c r="M121" s="21" t="str">
        <f>E21</f>
        <v> </v>
      </c>
      <c r="N121" s="21"/>
      <c r="O121" s="21"/>
      <c r="P121" s="21"/>
      <c r="Q121" s="21"/>
      <c r="R121" s="32"/>
    </row>
    <row r="122" spans="2:18" s="29" customFormat="1" ht="9.7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27" s="167" customFormat="1" ht="29.25" customHeight="1">
      <c r="B123" s="168"/>
      <c r="C123" s="169" t="s">
        <v>135</v>
      </c>
      <c r="D123" s="170" t="s">
        <v>136</v>
      </c>
      <c r="E123" s="170" t="s">
        <v>53</v>
      </c>
      <c r="F123" s="170" t="s">
        <v>137</v>
      </c>
      <c r="G123" s="170"/>
      <c r="H123" s="170"/>
      <c r="I123" s="170"/>
      <c r="J123" s="170" t="s">
        <v>138</v>
      </c>
      <c r="K123" s="170" t="s">
        <v>139</v>
      </c>
      <c r="L123" s="171" t="s">
        <v>140</v>
      </c>
      <c r="M123" s="171"/>
      <c r="N123" s="172" t="s">
        <v>111</v>
      </c>
      <c r="O123" s="172"/>
      <c r="P123" s="172"/>
      <c r="Q123" s="172"/>
      <c r="R123" s="173"/>
      <c r="T123" s="87" t="s">
        <v>141</v>
      </c>
      <c r="U123" s="88" t="s">
        <v>35</v>
      </c>
      <c r="V123" s="88" t="s">
        <v>142</v>
      </c>
      <c r="W123" s="88" t="s">
        <v>143</v>
      </c>
      <c r="X123" s="88" t="s">
        <v>144</v>
      </c>
      <c r="Y123" s="88" t="s">
        <v>145</v>
      </c>
      <c r="Z123" s="88" t="s">
        <v>146</v>
      </c>
      <c r="AA123" s="89" t="s">
        <v>147</v>
      </c>
    </row>
    <row r="124" spans="2:63" s="29" customFormat="1" ht="29.25" customHeight="1">
      <c r="B124" s="30"/>
      <c r="C124" s="91" t="s">
        <v>107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174">
        <f>BK124</f>
        <v>3064032.420000001</v>
      </c>
      <c r="O124" s="174"/>
      <c r="P124" s="174"/>
      <c r="Q124" s="174"/>
      <c r="R124" s="32"/>
      <c r="T124" s="90"/>
      <c r="U124" s="51"/>
      <c r="V124" s="51"/>
      <c r="W124" s="175">
        <f>W125+W245+W248</f>
        <v>4678.9495719999995</v>
      </c>
      <c r="X124" s="51"/>
      <c r="Y124" s="175">
        <f>Y125+Y245+Y248</f>
        <v>281.3213804800001</v>
      </c>
      <c r="Z124" s="51"/>
      <c r="AA124" s="176">
        <f>AA125+AA245+AA248</f>
        <v>31.488599999999998</v>
      </c>
      <c r="AT124" s="11" t="s">
        <v>70</v>
      </c>
      <c r="AU124" s="11" t="s">
        <v>113</v>
      </c>
      <c r="BK124" s="177">
        <f>BK125+BK245+BK248</f>
        <v>3064032.420000001</v>
      </c>
    </row>
    <row r="125" spans="2:63" s="178" customFormat="1" ht="37.5" customHeight="1">
      <c r="B125" s="179"/>
      <c r="C125" s="180"/>
      <c r="D125" s="181" t="s">
        <v>114</v>
      </c>
      <c r="E125" s="181"/>
      <c r="F125" s="181"/>
      <c r="G125" s="181"/>
      <c r="H125" s="181"/>
      <c r="I125" s="181"/>
      <c r="J125" s="181"/>
      <c r="K125" s="181"/>
      <c r="L125" s="181"/>
      <c r="M125" s="181"/>
      <c r="N125" s="182">
        <f>BK125</f>
        <v>3049773.020000001</v>
      </c>
      <c r="O125" s="182"/>
      <c r="P125" s="182"/>
      <c r="Q125" s="182"/>
      <c r="R125" s="183"/>
      <c r="T125" s="184"/>
      <c r="U125" s="180"/>
      <c r="V125" s="180"/>
      <c r="W125" s="185">
        <f>W126+W181+W184+W186+W189+W195+W229+W235+W242</f>
        <v>4676.601572</v>
      </c>
      <c r="X125" s="180"/>
      <c r="Y125" s="185">
        <f>Y126+Y181+Y184+Y186+Y189+Y195+Y229+Y235+Y242</f>
        <v>281.31643048000007</v>
      </c>
      <c r="Z125" s="180"/>
      <c r="AA125" s="186">
        <f>AA126+AA181+AA184+AA186+AA189+AA195+AA229+AA235+AA242</f>
        <v>31.488599999999998</v>
      </c>
      <c r="AR125" s="187" t="s">
        <v>77</v>
      </c>
      <c r="AT125" s="188" t="s">
        <v>70</v>
      </c>
      <c r="AU125" s="188" t="s">
        <v>71</v>
      </c>
      <c r="AY125" s="187" t="s">
        <v>148</v>
      </c>
      <c r="BK125" s="189">
        <f>BK126+BK181+BK184+BK186+BK189+BK195+BK229+BK235+BK242</f>
        <v>3049773.020000001</v>
      </c>
    </row>
    <row r="126" spans="2:63" s="178" customFormat="1" ht="19.5" customHeight="1">
      <c r="B126" s="179"/>
      <c r="C126" s="180"/>
      <c r="D126" s="190" t="s">
        <v>115</v>
      </c>
      <c r="E126" s="190"/>
      <c r="F126" s="190"/>
      <c r="G126" s="190"/>
      <c r="H126" s="190"/>
      <c r="I126" s="190"/>
      <c r="J126" s="190"/>
      <c r="K126" s="190"/>
      <c r="L126" s="190"/>
      <c r="M126" s="190"/>
      <c r="N126" s="191">
        <f>BK126</f>
        <v>1174078.7600000002</v>
      </c>
      <c r="O126" s="191"/>
      <c r="P126" s="191"/>
      <c r="Q126" s="191"/>
      <c r="R126" s="183"/>
      <c r="T126" s="184"/>
      <c r="U126" s="180"/>
      <c r="V126" s="180"/>
      <c r="W126" s="185">
        <f>SUM(W127:W180)</f>
        <v>4177.442002</v>
      </c>
      <c r="X126" s="180"/>
      <c r="Y126" s="185">
        <f>SUM(Y127:Y180)</f>
        <v>230.84575778</v>
      </c>
      <c r="Z126" s="180"/>
      <c r="AA126" s="186">
        <f>SUM(AA127:AA180)</f>
        <v>31.488599999999998</v>
      </c>
      <c r="AR126" s="187" t="s">
        <v>77</v>
      </c>
      <c r="AT126" s="188" t="s">
        <v>70</v>
      </c>
      <c r="AU126" s="188" t="s">
        <v>77</v>
      </c>
      <c r="AY126" s="187" t="s">
        <v>148</v>
      </c>
      <c r="BK126" s="189">
        <f>SUM(BK127:BK180)</f>
        <v>1174078.7600000002</v>
      </c>
    </row>
    <row r="127" spans="2:65" s="29" customFormat="1" ht="31.5" customHeight="1">
      <c r="B127" s="30"/>
      <c r="C127" s="192" t="s">
        <v>77</v>
      </c>
      <c r="D127" s="192" t="s">
        <v>149</v>
      </c>
      <c r="E127" s="193" t="s">
        <v>150</v>
      </c>
      <c r="F127" s="194" t="s">
        <v>151</v>
      </c>
      <c r="G127" s="194"/>
      <c r="H127" s="194"/>
      <c r="I127" s="194"/>
      <c r="J127" s="195" t="s">
        <v>152</v>
      </c>
      <c r="K127" s="196">
        <v>47.71</v>
      </c>
      <c r="L127" s="197">
        <v>44.6</v>
      </c>
      <c r="M127" s="197"/>
      <c r="N127" s="197">
        <f>ROUND(L127*K127,2)</f>
        <v>2127.87</v>
      </c>
      <c r="O127" s="197"/>
      <c r="P127" s="197"/>
      <c r="Q127" s="197"/>
      <c r="R127" s="32"/>
      <c r="T127" s="198"/>
      <c r="U127" s="41" t="s">
        <v>36</v>
      </c>
      <c r="V127" s="199">
        <v>0.11900000000000001</v>
      </c>
      <c r="W127" s="199">
        <f>V127*K127</f>
        <v>5.677490000000001</v>
      </c>
      <c r="X127" s="199">
        <v>0</v>
      </c>
      <c r="Y127" s="199">
        <f>X127*K127</f>
        <v>0</v>
      </c>
      <c r="Z127" s="199">
        <v>0.44</v>
      </c>
      <c r="AA127" s="200">
        <f>Z127*K127</f>
        <v>20.9924</v>
      </c>
      <c r="AR127" s="11" t="s">
        <v>86</v>
      </c>
      <c r="AT127" s="11" t="s">
        <v>149</v>
      </c>
      <c r="AU127" s="11" t="s">
        <v>80</v>
      </c>
      <c r="AY127" s="11" t="s">
        <v>148</v>
      </c>
      <c r="BE127" s="201">
        <f>IF(U127="základní",N127,0)</f>
        <v>2127.87</v>
      </c>
      <c r="BF127" s="201">
        <f>IF(U127="snížená",N127,0)</f>
        <v>0</v>
      </c>
      <c r="BG127" s="201">
        <f>IF(U127="zákl. přenesená",N127,0)</f>
        <v>0</v>
      </c>
      <c r="BH127" s="201">
        <f>IF(U127="sníž. přenesená",N127,0)</f>
        <v>0</v>
      </c>
      <c r="BI127" s="201">
        <f>IF(U127="nulová",N127,0)</f>
        <v>0</v>
      </c>
      <c r="BJ127" s="11" t="s">
        <v>77</v>
      </c>
      <c r="BK127" s="201">
        <f>ROUND(L127*K127,2)</f>
        <v>2127.87</v>
      </c>
      <c r="BL127" s="11" t="s">
        <v>86</v>
      </c>
      <c r="BM127" s="11" t="s">
        <v>1013</v>
      </c>
    </row>
    <row r="128" spans="2:51" s="202" customFormat="1" ht="22.5" customHeight="1">
      <c r="B128" s="203"/>
      <c r="C128" s="204"/>
      <c r="D128" s="204"/>
      <c r="E128" s="205"/>
      <c r="F128" s="206" t="s">
        <v>1014</v>
      </c>
      <c r="G128" s="206"/>
      <c r="H128" s="206"/>
      <c r="I128" s="206"/>
      <c r="J128" s="204"/>
      <c r="K128" s="207">
        <v>47.71</v>
      </c>
      <c r="L128" s="204"/>
      <c r="M128" s="204"/>
      <c r="N128" s="204"/>
      <c r="O128" s="204"/>
      <c r="P128" s="204"/>
      <c r="Q128" s="204"/>
      <c r="R128" s="208"/>
      <c r="T128" s="209"/>
      <c r="U128" s="204"/>
      <c r="V128" s="204"/>
      <c r="W128" s="204"/>
      <c r="X128" s="204"/>
      <c r="Y128" s="204"/>
      <c r="Z128" s="204"/>
      <c r="AA128" s="210"/>
      <c r="AT128" s="211" t="s">
        <v>155</v>
      </c>
      <c r="AU128" s="211" t="s">
        <v>80</v>
      </c>
      <c r="AV128" s="202" t="s">
        <v>80</v>
      </c>
      <c r="AW128" s="202" t="s">
        <v>29</v>
      </c>
      <c r="AX128" s="202" t="s">
        <v>77</v>
      </c>
      <c r="AY128" s="211" t="s">
        <v>148</v>
      </c>
    </row>
    <row r="129" spans="2:65" s="29" customFormat="1" ht="31.5" customHeight="1">
      <c r="B129" s="30"/>
      <c r="C129" s="192" t="s">
        <v>80</v>
      </c>
      <c r="D129" s="192" t="s">
        <v>149</v>
      </c>
      <c r="E129" s="193" t="s">
        <v>156</v>
      </c>
      <c r="F129" s="194" t="s">
        <v>157</v>
      </c>
      <c r="G129" s="194"/>
      <c r="H129" s="194"/>
      <c r="I129" s="194"/>
      <c r="J129" s="195" t="s">
        <v>152</v>
      </c>
      <c r="K129" s="196">
        <v>47.71</v>
      </c>
      <c r="L129" s="197">
        <v>35.6</v>
      </c>
      <c r="M129" s="197"/>
      <c r="N129" s="197">
        <f>ROUND(L129*K129,2)</f>
        <v>1698.48</v>
      </c>
      <c r="O129" s="197"/>
      <c r="P129" s="197"/>
      <c r="Q129" s="197"/>
      <c r="R129" s="32"/>
      <c r="T129" s="198"/>
      <c r="U129" s="41" t="s">
        <v>36</v>
      </c>
      <c r="V129" s="199">
        <v>0.078</v>
      </c>
      <c r="W129" s="199">
        <f>V129*K129</f>
        <v>3.72138</v>
      </c>
      <c r="X129" s="199">
        <v>0</v>
      </c>
      <c r="Y129" s="199">
        <f>X129*K129</f>
        <v>0</v>
      </c>
      <c r="Z129" s="199">
        <v>0.22</v>
      </c>
      <c r="AA129" s="200">
        <f>Z129*K129</f>
        <v>10.4962</v>
      </c>
      <c r="AR129" s="11" t="s">
        <v>86</v>
      </c>
      <c r="AT129" s="11" t="s">
        <v>149</v>
      </c>
      <c r="AU129" s="11" t="s">
        <v>80</v>
      </c>
      <c r="AY129" s="11" t="s">
        <v>148</v>
      </c>
      <c r="BE129" s="201">
        <f>IF(U129="základní",N129,0)</f>
        <v>1698.48</v>
      </c>
      <c r="BF129" s="201">
        <f>IF(U129="snížená",N129,0)</f>
        <v>0</v>
      </c>
      <c r="BG129" s="201">
        <f>IF(U129="zákl. přenesená",N129,0)</f>
        <v>0</v>
      </c>
      <c r="BH129" s="201">
        <f>IF(U129="sníž. přenesená",N129,0)</f>
        <v>0</v>
      </c>
      <c r="BI129" s="201">
        <f>IF(U129="nulová",N129,0)</f>
        <v>0</v>
      </c>
      <c r="BJ129" s="11" t="s">
        <v>77</v>
      </c>
      <c r="BK129" s="201">
        <f>ROUND(L129*K129,2)</f>
        <v>1698.48</v>
      </c>
      <c r="BL129" s="11" t="s">
        <v>86</v>
      </c>
      <c r="BM129" s="11" t="s">
        <v>1015</v>
      </c>
    </row>
    <row r="130" spans="2:65" s="29" customFormat="1" ht="31.5" customHeight="1">
      <c r="B130" s="30"/>
      <c r="C130" s="192" t="s">
        <v>83</v>
      </c>
      <c r="D130" s="192" t="s">
        <v>149</v>
      </c>
      <c r="E130" s="193" t="s">
        <v>159</v>
      </c>
      <c r="F130" s="194" t="s">
        <v>160</v>
      </c>
      <c r="G130" s="194"/>
      <c r="H130" s="194"/>
      <c r="I130" s="194"/>
      <c r="J130" s="195" t="s">
        <v>161</v>
      </c>
      <c r="K130" s="196">
        <v>80</v>
      </c>
      <c r="L130" s="197">
        <v>58.4</v>
      </c>
      <c r="M130" s="197"/>
      <c r="N130" s="197">
        <f>ROUND(L130*K130,2)</f>
        <v>4672</v>
      </c>
      <c r="O130" s="197"/>
      <c r="P130" s="197"/>
      <c r="Q130" s="197"/>
      <c r="R130" s="32"/>
      <c r="T130" s="198"/>
      <c r="U130" s="41" t="s">
        <v>36</v>
      </c>
      <c r="V130" s="199">
        <v>0.203</v>
      </c>
      <c r="W130" s="199">
        <f>V130*K130</f>
        <v>16.240000000000002</v>
      </c>
      <c r="X130" s="199">
        <v>0</v>
      </c>
      <c r="Y130" s="199">
        <f>X130*K130</f>
        <v>0</v>
      </c>
      <c r="Z130" s="199">
        <v>0</v>
      </c>
      <c r="AA130" s="200">
        <f>Z130*K130</f>
        <v>0</v>
      </c>
      <c r="AR130" s="11" t="s">
        <v>86</v>
      </c>
      <c r="AT130" s="11" t="s">
        <v>149</v>
      </c>
      <c r="AU130" s="11" t="s">
        <v>80</v>
      </c>
      <c r="AY130" s="11" t="s">
        <v>148</v>
      </c>
      <c r="BE130" s="201">
        <f>IF(U130="základní",N130,0)</f>
        <v>4672</v>
      </c>
      <c r="BF130" s="201">
        <f>IF(U130="snížená",N130,0)</f>
        <v>0</v>
      </c>
      <c r="BG130" s="201">
        <f>IF(U130="zákl. přenesená",N130,0)</f>
        <v>0</v>
      </c>
      <c r="BH130" s="201">
        <f>IF(U130="sníž. přenesená",N130,0)</f>
        <v>0</v>
      </c>
      <c r="BI130" s="201">
        <f>IF(U130="nulová",N130,0)</f>
        <v>0</v>
      </c>
      <c r="BJ130" s="11" t="s">
        <v>77</v>
      </c>
      <c r="BK130" s="201">
        <f>ROUND(L130*K130,2)</f>
        <v>4672</v>
      </c>
      <c r="BL130" s="11" t="s">
        <v>86</v>
      </c>
      <c r="BM130" s="11" t="s">
        <v>1016</v>
      </c>
    </row>
    <row r="131" spans="2:65" s="29" customFormat="1" ht="31.5" customHeight="1">
      <c r="B131" s="30"/>
      <c r="C131" s="192" t="s">
        <v>86</v>
      </c>
      <c r="D131" s="192" t="s">
        <v>149</v>
      </c>
      <c r="E131" s="193" t="s">
        <v>163</v>
      </c>
      <c r="F131" s="194" t="s">
        <v>164</v>
      </c>
      <c r="G131" s="194"/>
      <c r="H131" s="194"/>
      <c r="I131" s="194"/>
      <c r="J131" s="195" t="s">
        <v>165</v>
      </c>
      <c r="K131" s="196">
        <v>10</v>
      </c>
      <c r="L131" s="197">
        <v>42.2</v>
      </c>
      <c r="M131" s="197"/>
      <c r="N131" s="197">
        <f>ROUND(L131*K131,2)</f>
        <v>422</v>
      </c>
      <c r="O131" s="197"/>
      <c r="P131" s="197"/>
      <c r="Q131" s="197"/>
      <c r="R131" s="32"/>
      <c r="T131" s="198"/>
      <c r="U131" s="41" t="s">
        <v>36</v>
      </c>
      <c r="V131" s="199">
        <v>0</v>
      </c>
      <c r="W131" s="199">
        <f>V131*K131</f>
        <v>0</v>
      </c>
      <c r="X131" s="199">
        <v>0</v>
      </c>
      <c r="Y131" s="199">
        <f>X131*K131</f>
        <v>0</v>
      </c>
      <c r="Z131" s="199">
        <v>0</v>
      </c>
      <c r="AA131" s="200">
        <f>Z131*K131</f>
        <v>0</v>
      </c>
      <c r="AR131" s="11" t="s">
        <v>86</v>
      </c>
      <c r="AT131" s="11" t="s">
        <v>149</v>
      </c>
      <c r="AU131" s="11" t="s">
        <v>80</v>
      </c>
      <c r="AY131" s="11" t="s">
        <v>148</v>
      </c>
      <c r="BE131" s="201">
        <f>IF(U131="základní",N131,0)</f>
        <v>422</v>
      </c>
      <c r="BF131" s="201">
        <f>IF(U131="snížená",N131,0)</f>
        <v>0</v>
      </c>
      <c r="BG131" s="201">
        <f>IF(U131="zákl. přenesená",N131,0)</f>
        <v>0</v>
      </c>
      <c r="BH131" s="201">
        <f>IF(U131="sníž. přenesená",N131,0)</f>
        <v>0</v>
      </c>
      <c r="BI131" s="201">
        <f>IF(U131="nulová",N131,0)</f>
        <v>0</v>
      </c>
      <c r="BJ131" s="11" t="s">
        <v>77</v>
      </c>
      <c r="BK131" s="201">
        <f>ROUND(L131*K131,2)</f>
        <v>422</v>
      </c>
      <c r="BL131" s="11" t="s">
        <v>86</v>
      </c>
      <c r="BM131" s="11" t="s">
        <v>1017</v>
      </c>
    </row>
    <row r="132" spans="2:65" s="29" customFormat="1" ht="31.5" customHeight="1">
      <c r="B132" s="30"/>
      <c r="C132" s="192" t="s">
        <v>89</v>
      </c>
      <c r="D132" s="192" t="s">
        <v>149</v>
      </c>
      <c r="E132" s="193" t="s">
        <v>1018</v>
      </c>
      <c r="F132" s="194" t="s">
        <v>1019</v>
      </c>
      <c r="G132" s="194"/>
      <c r="H132" s="194"/>
      <c r="I132" s="194"/>
      <c r="J132" s="195" t="s">
        <v>169</v>
      </c>
      <c r="K132" s="196">
        <v>1.5</v>
      </c>
      <c r="L132" s="197">
        <v>242</v>
      </c>
      <c r="M132" s="197"/>
      <c r="N132" s="197">
        <f>ROUND(L132*K132,2)</f>
        <v>363</v>
      </c>
      <c r="O132" s="197"/>
      <c r="P132" s="197"/>
      <c r="Q132" s="197"/>
      <c r="R132" s="32"/>
      <c r="T132" s="198"/>
      <c r="U132" s="41" t="s">
        <v>36</v>
      </c>
      <c r="V132" s="199">
        <v>0.7030000000000001</v>
      </c>
      <c r="W132" s="199">
        <f>V132*K132</f>
        <v>1.0545</v>
      </c>
      <c r="X132" s="199">
        <v>0.00868</v>
      </c>
      <c r="Y132" s="199">
        <f>X132*K132</f>
        <v>0.01302</v>
      </c>
      <c r="Z132" s="199">
        <v>0</v>
      </c>
      <c r="AA132" s="200">
        <f>Z132*K132</f>
        <v>0</v>
      </c>
      <c r="AR132" s="11" t="s">
        <v>86</v>
      </c>
      <c r="AT132" s="11" t="s">
        <v>149</v>
      </c>
      <c r="AU132" s="11" t="s">
        <v>80</v>
      </c>
      <c r="AY132" s="11" t="s">
        <v>148</v>
      </c>
      <c r="BE132" s="201">
        <f>IF(U132="základní",N132,0)</f>
        <v>363</v>
      </c>
      <c r="BF132" s="201">
        <f>IF(U132="snížená",N132,0)</f>
        <v>0</v>
      </c>
      <c r="BG132" s="201">
        <f>IF(U132="zákl. přenesená",N132,0)</f>
        <v>0</v>
      </c>
      <c r="BH132" s="201">
        <f>IF(U132="sníž. přenesená",N132,0)</f>
        <v>0</v>
      </c>
      <c r="BI132" s="201">
        <f>IF(U132="nulová",N132,0)</f>
        <v>0</v>
      </c>
      <c r="BJ132" s="11" t="s">
        <v>77</v>
      </c>
      <c r="BK132" s="201">
        <f>ROUND(L132*K132,2)</f>
        <v>363</v>
      </c>
      <c r="BL132" s="11" t="s">
        <v>86</v>
      </c>
      <c r="BM132" s="11" t="s">
        <v>1020</v>
      </c>
    </row>
    <row r="133" spans="2:65" s="29" customFormat="1" ht="31.5" customHeight="1">
      <c r="B133" s="30"/>
      <c r="C133" s="192" t="s">
        <v>92</v>
      </c>
      <c r="D133" s="192" t="s">
        <v>149</v>
      </c>
      <c r="E133" s="193" t="s">
        <v>167</v>
      </c>
      <c r="F133" s="194" t="s">
        <v>168</v>
      </c>
      <c r="G133" s="194"/>
      <c r="H133" s="194"/>
      <c r="I133" s="194"/>
      <c r="J133" s="195" t="s">
        <v>169</v>
      </c>
      <c r="K133" s="196">
        <v>3</v>
      </c>
      <c r="L133" s="197">
        <v>195</v>
      </c>
      <c r="M133" s="197"/>
      <c r="N133" s="197">
        <f>ROUND(L133*K133,2)</f>
        <v>585</v>
      </c>
      <c r="O133" s="197"/>
      <c r="P133" s="197"/>
      <c r="Q133" s="197"/>
      <c r="R133" s="32"/>
      <c r="T133" s="198"/>
      <c r="U133" s="41" t="s">
        <v>36</v>
      </c>
      <c r="V133" s="199">
        <v>0.547</v>
      </c>
      <c r="W133" s="199">
        <f>V133*K133</f>
        <v>1.641</v>
      </c>
      <c r="X133" s="199">
        <v>0.0369</v>
      </c>
      <c r="Y133" s="199">
        <f>X133*K133</f>
        <v>0.1107</v>
      </c>
      <c r="Z133" s="199">
        <v>0</v>
      </c>
      <c r="AA133" s="200">
        <f>Z133*K133</f>
        <v>0</v>
      </c>
      <c r="AR133" s="11" t="s">
        <v>86</v>
      </c>
      <c r="AT133" s="11" t="s">
        <v>149</v>
      </c>
      <c r="AU133" s="11" t="s">
        <v>80</v>
      </c>
      <c r="AY133" s="11" t="s">
        <v>148</v>
      </c>
      <c r="BE133" s="201">
        <f>IF(U133="základní",N133,0)</f>
        <v>585</v>
      </c>
      <c r="BF133" s="201">
        <f>IF(U133="snížená",N133,0)</f>
        <v>0</v>
      </c>
      <c r="BG133" s="201">
        <f>IF(U133="zákl. přenesená",N133,0)</f>
        <v>0</v>
      </c>
      <c r="BH133" s="201">
        <f>IF(U133="sníž. přenesená",N133,0)</f>
        <v>0</v>
      </c>
      <c r="BI133" s="201">
        <f>IF(U133="nulová",N133,0)</f>
        <v>0</v>
      </c>
      <c r="BJ133" s="11" t="s">
        <v>77</v>
      </c>
      <c r="BK133" s="201">
        <f>ROUND(L133*K133,2)</f>
        <v>585</v>
      </c>
      <c r="BL133" s="11" t="s">
        <v>86</v>
      </c>
      <c r="BM133" s="11" t="s">
        <v>1021</v>
      </c>
    </row>
    <row r="134" spans="2:51" s="202" customFormat="1" ht="22.5" customHeight="1">
      <c r="B134" s="203"/>
      <c r="C134" s="204"/>
      <c r="D134" s="204"/>
      <c r="E134" s="205"/>
      <c r="F134" s="206" t="s">
        <v>1022</v>
      </c>
      <c r="G134" s="206"/>
      <c r="H134" s="206"/>
      <c r="I134" s="206"/>
      <c r="J134" s="204"/>
      <c r="K134" s="207">
        <v>3</v>
      </c>
      <c r="L134" s="204"/>
      <c r="M134" s="204"/>
      <c r="N134" s="204"/>
      <c r="O134" s="204"/>
      <c r="P134" s="204"/>
      <c r="Q134" s="204"/>
      <c r="R134" s="208"/>
      <c r="T134" s="209"/>
      <c r="U134" s="204"/>
      <c r="V134" s="204"/>
      <c r="W134" s="204"/>
      <c r="X134" s="204"/>
      <c r="Y134" s="204"/>
      <c r="Z134" s="204"/>
      <c r="AA134" s="210"/>
      <c r="AT134" s="211" t="s">
        <v>155</v>
      </c>
      <c r="AU134" s="211" t="s">
        <v>80</v>
      </c>
      <c r="AV134" s="202" t="s">
        <v>80</v>
      </c>
      <c r="AW134" s="202" t="s">
        <v>29</v>
      </c>
      <c r="AX134" s="202" t="s">
        <v>77</v>
      </c>
      <c r="AY134" s="211" t="s">
        <v>148</v>
      </c>
    </row>
    <row r="135" spans="2:65" s="29" customFormat="1" ht="31.5" customHeight="1">
      <c r="B135" s="30"/>
      <c r="C135" s="192" t="s">
        <v>176</v>
      </c>
      <c r="D135" s="192" t="s">
        <v>149</v>
      </c>
      <c r="E135" s="193" t="s">
        <v>171</v>
      </c>
      <c r="F135" s="194" t="s">
        <v>172</v>
      </c>
      <c r="G135" s="194"/>
      <c r="H135" s="194"/>
      <c r="I135" s="194"/>
      <c r="J135" s="195" t="s">
        <v>173</v>
      </c>
      <c r="K135" s="196">
        <v>6.75</v>
      </c>
      <c r="L135" s="197">
        <v>377</v>
      </c>
      <c r="M135" s="197"/>
      <c r="N135" s="197">
        <f>ROUND(L135*K135,2)</f>
        <v>2544.75</v>
      </c>
      <c r="O135" s="197"/>
      <c r="P135" s="197"/>
      <c r="Q135" s="197"/>
      <c r="R135" s="32"/>
      <c r="T135" s="198"/>
      <c r="U135" s="41" t="s">
        <v>36</v>
      </c>
      <c r="V135" s="199">
        <v>1.763</v>
      </c>
      <c r="W135" s="199">
        <f>V135*K135</f>
        <v>11.90025</v>
      </c>
      <c r="X135" s="199">
        <v>0</v>
      </c>
      <c r="Y135" s="199">
        <f>X135*K135</f>
        <v>0</v>
      </c>
      <c r="Z135" s="199">
        <v>0</v>
      </c>
      <c r="AA135" s="200">
        <f>Z135*K135</f>
        <v>0</v>
      </c>
      <c r="AR135" s="11" t="s">
        <v>86</v>
      </c>
      <c r="AT135" s="11" t="s">
        <v>149</v>
      </c>
      <c r="AU135" s="11" t="s">
        <v>80</v>
      </c>
      <c r="AY135" s="11" t="s">
        <v>148</v>
      </c>
      <c r="BE135" s="201">
        <f>IF(U135="základní",N135,0)</f>
        <v>2544.75</v>
      </c>
      <c r="BF135" s="201">
        <f>IF(U135="snížená",N135,0)</f>
        <v>0</v>
      </c>
      <c r="BG135" s="201">
        <f>IF(U135="zákl. přenesená",N135,0)</f>
        <v>0</v>
      </c>
      <c r="BH135" s="201">
        <f>IF(U135="sníž. přenesená",N135,0)</f>
        <v>0</v>
      </c>
      <c r="BI135" s="201">
        <f>IF(U135="nulová",N135,0)</f>
        <v>0</v>
      </c>
      <c r="BJ135" s="11" t="s">
        <v>77</v>
      </c>
      <c r="BK135" s="201">
        <f>ROUND(L135*K135,2)</f>
        <v>2544.75</v>
      </c>
      <c r="BL135" s="11" t="s">
        <v>86</v>
      </c>
      <c r="BM135" s="11" t="s">
        <v>1023</v>
      </c>
    </row>
    <row r="136" spans="2:51" s="202" customFormat="1" ht="22.5" customHeight="1">
      <c r="B136" s="203"/>
      <c r="C136" s="204"/>
      <c r="D136" s="204"/>
      <c r="E136" s="205"/>
      <c r="F136" s="206" t="s">
        <v>1024</v>
      </c>
      <c r="G136" s="206"/>
      <c r="H136" s="206"/>
      <c r="I136" s="206"/>
      <c r="J136" s="204"/>
      <c r="K136" s="207">
        <v>6.75</v>
      </c>
      <c r="L136" s="204"/>
      <c r="M136" s="204"/>
      <c r="N136" s="204"/>
      <c r="O136" s="204"/>
      <c r="P136" s="204"/>
      <c r="Q136" s="204"/>
      <c r="R136" s="208"/>
      <c r="T136" s="209"/>
      <c r="U136" s="204"/>
      <c r="V136" s="204"/>
      <c r="W136" s="204"/>
      <c r="X136" s="204"/>
      <c r="Y136" s="204"/>
      <c r="Z136" s="204"/>
      <c r="AA136" s="210"/>
      <c r="AT136" s="211" t="s">
        <v>155</v>
      </c>
      <c r="AU136" s="211" t="s">
        <v>80</v>
      </c>
      <c r="AV136" s="202" t="s">
        <v>80</v>
      </c>
      <c r="AW136" s="202" t="s">
        <v>29</v>
      </c>
      <c r="AX136" s="202" t="s">
        <v>77</v>
      </c>
      <c r="AY136" s="211" t="s">
        <v>148</v>
      </c>
    </row>
    <row r="137" spans="2:65" s="29" customFormat="1" ht="31.5" customHeight="1">
      <c r="B137" s="30"/>
      <c r="C137" s="192" t="s">
        <v>182</v>
      </c>
      <c r="D137" s="192" t="s">
        <v>149</v>
      </c>
      <c r="E137" s="193" t="s">
        <v>206</v>
      </c>
      <c r="F137" s="194" t="s">
        <v>207</v>
      </c>
      <c r="G137" s="194"/>
      <c r="H137" s="194"/>
      <c r="I137" s="194"/>
      <c r="J137" s="195" t="s">
        <v>173</v>
      </c>
      <c r="K137" s="196">
        <v>187.706</v>
      </c>
      <c r="L137" s="197">
        <v>141</v>
      </c>
      <c r="M137" s="197"/>
      <c r="N137" s="197">
        <f>ROUND(L137*K137,2)</f>
        <v>26466.55</v>
      </c>
      <c r="O137" s="197"/>
      <c r="P137" s="197"/>
      <c r="Q137" s="197"/>
      <c r="R137" s="32"/>
      <c r="T137" s="198"/>
      <c r="U137" s="41" t="s">
        <v>36</v>
      </c>
      <c r="V137" s="199">
        <v>0.44</v>
      </c>
      <c r="W137" s="199">
        <f>V137*K137</f>
        <v>82.59064</v>
      </c>
      <c r="X137" s="199">
        <v>0</v>
      </c>
      <c r="Y137" s="199">
        <f>X137*K137</f>
        <v>0</v>
      </c>
      <c r="Z137" s="199">
        <v>0</v>
      </c>
      <c r="AA137" s="200">
        <f>Z137*K137</f>
        <v>0</v>
      </c>
      <c r="AR137" s="11" t="s">
        <v>86</v>
      </c>
      <c r="AT137" s="11" t="s">
        <v>149</v>
      </c>
      <c r="AU137" s="11" t="s">
        <v>80</v>
      </c>
      <c r="AY137" s="11" t="s">
        <v>148</v>
      </c>
      <c r="BE137" s="201">
        <f>IF(U137="základní",N137,0)</f>
        <v>26466.55</v>
      </c>
      <c r="BF137" s="201">
        <f>IF(U137="snížená",N137,0)</f>
        <v>0</v>
      </c>
      <c r="BG137" s="201">
        <f>IF(U137="zákl. přenesená",N137,0)</f>
        <v>0</v>
      </c>
      <c r="BH137" s="201">
        <f>IF(U137="sníž. přenesená",N137,0)</f>
        <v>0</v>
      </c>
      <c r="BI137" s="201">
        <f>IF(U137="nulová",N137,0)</f>
        <v>0</v>
      </c>
      <c r="BJ137" s="11" t="s">
        <v>77</v>
      </c>
      <c r="BK137" s="201">
        <f>ROUND(L137*K137,2)</f>
        <v>26466.55</v>
      </c>
      <c r="BL137" s="11" t="s">
        <v>86</v>
      </c>
      <c r="BM137" s="11" t="s">
        <v>1025</v>
      </c>
    </row>
    <row r="138" spans="2:51" s="202" customFormat="1" ht="57" customHeight="1">
      <c r="B138" s="203"/>
      <c r="C138" s="204"/>
      <c r="D138" s="204"/>
      <c r="E138" s="205"/>
      <c r="F138" s="206" t="s">
        <v>1026</v>
      </c>
      <c r="G138" s="206"/>
      <c r="H138" s="206"/>
      <c r="I138" s="206"/>
      <c r="J138" s="204"/>
      <c r="K138" s="207">
        <v>358.925</v>
      </c>
      <c r="L138" s="204"/>
      <c r="M138" s="204"/>
      <c r="N138" s="204"/>
      <c r="O138" s="204"/>
      <c r="P138" s="204"/>
      <c r="Q138" s="204"/>
      <c r="R138" s="208"/>
      <c r="T138" s="209"/>
      <c r="U138" s="204"/>
      <c r="V138" s="204"/>
      <c r="W138" s="204"/>
      <c r="X138" s="204"/>
      <c r="Y138" s="204"/>
      <c r="Z138" s="204"/>
      <c r="AA138" s="210"/>
      <c r="AT138" s="211" t="s">
        <v>155</v>
      </c>
      <c r="AU138" s="211" t="s">
        <v>80</v>
      </c>
      <c r="AV138" s="202" t="s">
        <v>80</v>
      </c>
      <c r="AW138" s="202" t="s">
        <v>29</v>
      </c>
      <c r="AX138" s="202" t="s">
        <v>71</v>
      </c>
      <c r="AY138" s="211" t="s">
        <v>148</v>
      </c>
    </row>
    <row r="139" spans="2:51" s="202" customFormat="1" ht="57" customHeight="1">
      <c r="B139" s="203"/>
      <c r="C139" s="204"/>
      <c r="D139" s="204"/>
      <c r="E139" s="205"/>
      <c r="F139" s="212" t="s">
        <v>1027</v>
      </c>
      <c r="G139" s="212"/>
      <c r="H139" s="212"/>
      <c r="I139" s="212"/>
      <c r="J139" s="204"/>
      <c r="K139" s="207">
        <v>426.736</v>
      </c>
      <c r="L139" s="204"/>
      <c r="M139" s="204"/>
      <c r="N139" s="204"/>
      <c r="O139" s="204"/>
      <c r="P139" s="204"/>
      <c r="Q139" s="204"/>
      <c r="R139" s="208"/>
      <c r="T139" s="209"/>
      <c r="U139" s="204"/>
      <c r="V139" s="204"/>
      <c r="W139" s="204"/>
      <c r="X139" s="204"/>
      <c r="Y139" s="204"/>
      <c r="Z139" s="204"/>
      <c r="AA139" s="210"/>
      <c r="AT139" s="211" t="s">
        <v>155</v>
      </c>
      <c r="AU139" s="211" t="s">
        <v>80</v>
      </c>
      <c r="AV139" s="202" t="s">
        <v>80</v>
      </c>
      <c r="AW139" s="202" t="s">
        <v>29</v>
      </c>
      <c r="AX139" s="202" t="s">
        <v>71</v>
      </c>
      <c r="AY139" s="211" t="s">
        <v>148</v>
      </c>
    </row>
    <row r="140" spans="2:51" s="202" customFormat="1" ht="57" customHeight="1">
      <c r="B140" s="203"/>
      <c r="C140" s="204"/>
      <c r="D140" s="204"/>
      <c r="E140" s="205"/>
      <c r="F140" s="212" t="s">
        <v>1028</v>
      </c>
      <c r="G140" s="212"/>
      <c r="H140" s="212"/>
      <c r="I140" s="212"/>
      <c r="J140" s="204"/>
      <c r="K140" s="207">
        <v>280.212</v>
      </c>
      <c r="L140" s="204"/>
      <c r="M140" s="204"/>
      <c r="N140" s="204"/>
      <c r="O140" s="204"/>
      <c r="P140" s="204"/>
      <c r="Q140" s="204"/>
      <c r="R140" s="208"/>
      <c r="T140" s="209"/>
      <c r="U140" s="204"/>
      <c r="V140" s="204"/>
      <c r="W140" s="204"/>
      <c r="X140" s="204"/>
      <c r="Y140" s="204"/>
      <c r="Z140" s="204"/>
      <c r="AA140" s="210"/>
      <c r="AT140" s="211" t="s">
        <v>155</v>
      </c>
      <c r="AU140" s="211" t="s">
        <v>80</v>
      </c>
      <c r="AV140" s="202" t="s">
        <v>80</v>
      </c>
      <c r="AW140" s="202" t="s">
        <v>29</v>
      </c>
      <c r="AX140" s="202" t="s">
        <v>71</v>
      </c>
      <c r="AY140" s="211" t="s">
        <v>148</v>
      </c>
    </row>
    <row r="141" spans="2:51" s="202" customFormat="1" ht="44.25" customHeight="1">
      <c r="B141" s="203"/>
      <c r="C141" s="204"/>
      <c r="D141" s="204"/>
      <c r="E141" s="205"/>
      <c r="F141" s="212" t="s">
        <v>1029</v>
      </c>
      <c r="G141" s="212"/>
      <c r="H141" s="212"/>
      <c r="I141" s="212"/>
      <c r="J141" s="204"/>
      <c r="K141" s="207">
        <v>316.888</v>
      </c>
      <c r="L141" s="204"/>
      <c r="M141" s="204"/>
      <c r="N141" s="204"/>
      <c r="O141" s="204"/>
      <c r="P141" s="204"/>
      <c r="Q141" s="204"/>
      <c r="R141" s="208"/>
      <c r="T141" s="209"/>
      <c r="U141" s="204"/>
      <c r="V141" s="204"/>
      <c r="W141" s="204"/>
      <c r="X141" s="204"/>
      <c r="Y141" s="204"/>
      <c r="Z141" s="204"/>
      <c r="AA141" s="210"/>
      <c r="AT141" s="211" t="s">
        <v>155</v>
      </c>
      <c r="AU141" s="211" t="s">
        <v>80</v>
      </c>
      <c r="AV141" s="202" t="s">
        <v>80</v>
      </c>
      <c r="AW141" s="202" t="s">
        <v>29</v>
      </c>
      <c r="AX141" s="202" t="s">
        <v>71</v>
      </c>
      <c r="AY141" s="211" t="s">
        <v>148</v>
      </c>
    </row>
    <row r="142" spans="2:51" s="202" customFormat="1" ht="44.25" customHeight="1">
      <c r="B142" s="203"/>
      <c r="C142" s="204"/>
      <c r="D142" s="204"/>
      <c r="E142" s="205"/>
      <c r="F142" s="212" t="s">
        <v>1030</v>
      </c>
      <c r="G142" s="212"/>
      <c r="H142" s="212"/>
      <c r="I142" s="212"/>
      <c r="J142" s="204"/>
      <c r="K142" s="207">
        <v>320.964</v>
      </c>
      <c r="L142" s="204"/>
      <c r="M142" s="204"/>
      <c r="N142" s="204"/>
      <c r="O142" s="204"/>
      <c r="P142" s="204"/>
      <c r="Q142" s="204"/>
      <c r="R142" s="208"/>
      <c r="T142" s="209"/>
      <c r="U142" s="204"/>
      <c r="V142" s="204"/>
      <c r="W142" s="204"/>
      <c r="X142" s="204"/>
      <c r="Y142" s="204"/>
      <c r="Z142" s="204"/>
      <c r="AA142" s="210"/>
      <c r="AT142" s="211" t="s">
        <v>155</v>
      </c>
      <c r="AU142" s="211" t="s">
        <v>80</v>
      </c>
      <c r="AV142" s="202" t="s">
        <v>80</v>
      </c>
      <c r="AW142" s="202" t="s">
        <v>29</v>
      </c>
      <c r="AX142" s="202" t="s">
        <v>71</v>
      </c>
      <c r="AY142" s="211" t="s">
        <v>148</v>
      </c>
    </row>
    <row r="143" spans="2:51" s="202" customFormat="1" ht="31.5" customHeight="1">
      <c r="B143" s="203"/>
      <c r="C143" s="204"/>
      <c r="D143" s="204"/>
      <c r="E143" s="205"/>
      <c r="F143" s="212" t="s">
        <v>1031</v>
      </c>
      <c r="G143" s="212"/>
      <c r="H143" s="212"/>
      <c r="I143" s="212"/>
      <c r="J143" s="204"/>
      <c r="K143" s="207">
        <v>162.985</v>
      </c>
      <c r="L143" s="204"/>
      <c r="M143" s="204"/>
      <c r="N143" s="204"/>
      <c r="O143" s="204"/>
      <c r="P143" s="204"/>
      <c r="Q143" s="204"/>
      <c r="R143" s="208"/>
      <c r="T143" s="209"/>
      <c r="U143" s="204"/>
      <c r="V143" s="204"/>
      <c r="W143" s="204"/>
      <c r="X143" s="204"/>
      <c r="Y143" s="204"/>
      <c r="Z143" s="204"/>
      <c r="AA143" s="210"/>
      <c r="AT143" s="211" t="s">
        <v>155</v>
      </c>
      <c r="AU143" s="211" t="s">
        <v>80</v>
      </c>
      <c r="AV143" s="202" t="s">
        <v>80</v>
      </c>
      <c r="AW143" s="202" t="s">
        <v>29</v>
      </c>
      <c r="AX143" s="202" t="s">
        <v>71</v>
      </c>
      <c r="AY143" s="211" t="s">
        <v>148</v>
      </c>
    </row>
    <row r="144" spans="2:51" s="213" customFormat="1" ht="22.5" customHeight="1">
      <c r="B144" s="214"/>
      <c r="C144" s="215"/>
      <c r="D144" s="215"/>
      <c r="E144" s="216"/>
      <c r="F144" s="217" t="s">
        <v>211</v>
      </c>
      <c r="G144" s="217"/>
      <c r="H144" s="217"/>
      <c r="I144" s="217"/>
      <c r="J144" s="215"/>
      <c r="K144" s="218">
        <v>1866.71</v>
      </c>
      <c r="L144" s="215"/>
      <c r="M144" s="215"/>
      <c r="N144" s="215"/>
      <c r="O144" s="215"/>
      <c r="P144" s="215"/>
      <c r="Q144" s="215"/>
      <c r="R144" s="219"/>
      <c r="T144" s="220"/>
      <c r="U144" s="215"/>
      <c r="V144" s="215"/>
      <c r="W144" s="215"/>
      <c r="X144" s="215"/>
      <c r="Y144" s="215"/>
      <c r="Z144" s="215"/>
      <c r="AA144" s="221"/>
      <c r="AT144" s="222" t="s">
        <v>155</v>
      </c>
      <c r="AU144" s="222" t="s">
        <v>80</v>
      </c>
      <c r="AV144" s="213" t="s">
        <v>83</v>
      </c>
      <c r="AW144" s="213" t="s">
        <v>29</v>
      </c>
      <c r="AX144" s="213" t="s">
        <v>71</v>
      </c>
      <c r="AY144" s="222" t="s">
        <v>148</v>
      </c>
    </row>
    <row r="145" spans="2:51" s="202" customFormat="1" ht="22.5" customHeight="1">
      <c r="B145" s="203"/>
      <c r="C145" s="204"/>
      <c r="D145" s="204"/>
      <c r="E145" s="205"/>
      <c r="F145" s="212" t="s">
        <v>1032</v>
      </c>
      <c r="G145" s="212"/>
      <c r="H145" s="212"/>
      <c r="I145" s="212"/>
      <c r="J145" s="204"/>
      <c r="K145" s="207">
        <v>933.355</v>
      </c>
      <c r="L145" s="204"/>
      <c r="M145" s="204"/>
      <c r="N145" s="204"/>
      <c r="O145" s="204"/>
      <c r="P145" s="204"/>
      <c r="Q145" s="204"/>
      <c r="R145" s="208"/>
      <c r="T145" s="209"/>
      <c r="U145" s="204"/>
      <c r="V145" s="204"/>
      <c r="W145" s="204"/>
      <c r="X145" s="204"/>
      <c r="Y145" s="204"/>
      <c r="Z145" s="204"/>
      <c r="AA145" s="210"/>
      <c r="AT145" s="211" t="s">
        <v>155</v>
      </c>
      <c r="AU145" s="211" t="s">
        <v>80</v>
      </c>
      <c r="AV145" s="202" t="s">
        <v>80</v>
      </c>
      <c r="AW145" s="202" t="s">
        <v>29</v>
      </c>
      <c r="AX145" s="202" t="s">
        <v>71</v>
      </c>
      <c r="AY145" s="211" t="s">
        <v>148</v>
      </c>
    </row>
    <row r="146" spans="2:51" s="202" customFormat="1" ht="22.5" customHeight="1">
      <c r="B146" s="203"/>
      <c r="C146" s="204"/>
      <c r="D146" s="204"/>
      <c r="E146" s="205"/>
      <c r="F146" s="212" t="s">
        <v>1033</v>
      </c>
      <c r="G146" s="212"/>
      <c r="H146" s="212"/>
      <c r="I146" s="212"/>
      <c r="J146" s="204"/>
      <c r="K146" s="207">
        <v>-14.68</v>
      </c>
      <c r="L146" s="204"/>
      <c r="M146" s="204"/>
      <c r="N146" s="204"/>
      <c r="O146" s="204"/>
      <c r="P146" s="204"/>
      <c r="Q146" s="204"/>
      <c r="R146" s="208"/>
      <c r="T146" s="209"/>
      <c r="U146" s="204"/>
      <c r="V146" s="204"/>
      <c r="W146" s="204"/>
      <c r="X146" s="204"/>
      <c r="Y146" s="204"/>
      <c r="Z146" s="204"/>
      <c r="AA146" s="210"/>
      <c r="AT146" s="211" t="s">
        <v>155</v>
      </c>
      <c r="AU146" s="211" t="s">
        <v>80</v>
      </c>
      <c r="AV146" s="202" t="s">
        <v>80</v>
      </c>
      <c r="AW146" s="202" t="s">
        <v>29</v>
      </c>
      <c r="AX146" s="202" t="s">
        <v>71</v>
      </c>
      <c r="AY146" s="211" t="s">
        <v>148</v>
      </c>
    </row>
    <row r="147" spans="2:51" s="202" customFormat="1" ht="22.5" customHeight="1">
      <c r="B147" s="203"/>
      <c r="C147" s="204"/>
      <c r="D147" s="204"/>
      <c r="E147" s="205"/>
      <c r="F147" s="212" t="s">
        <v>1034</v>
      </c>
      <c r="G147" s="212"/>
      <c r="H147" s="212"/>
      <c r="I147" s="212"/>
      <c r="J147" s="204"/>
      <c r="K147" s="207">
        <v>19.854</v>
      </c>
      <c r="L147" s="204"/>
      <c r="M147" s="204"/>
      <c r="N147" s="204"/>
      <c r="O147" s="204"/>
      <c r="P147" s="204"/>
      <c r="Q147" s="204"/>
      <c r="R147" s="208"/>
      <c r="T147" s="209"/>
      <c r="U147" s="204"/>
      <c r="V147" s="204"/>
      <c r="W147" s="204"/>
      <c r="X147" s="204"/>
      <c r="Y147" s="204"/>
      <c r="Z147" s="204"/>
      <c r="AA147" s="210"/>
      <c r="AT147" s="211" t="s">
        <v>155</v>
      </c>
      <c r="AU147" s="211" t="s">
        <v>80</v>
      </c>
      <c r="AV147" s="202" t="s">
        <v>80</v>
      </c>
      <c r="AW147" s="202" t="s">
        <v>29</v>
      </c>
      <c r="AX147" s="202" t="s">
        <v>71</v>
      </c>
      <c r="AY147" s="211" t="s">
        <v>148</v>
      </c>
    </row>
    <row r="148" spans="2:51" s="213" customFormat="1" ht="22.5" customHeight="1">
      <c r="B148" s="214"/>
      <c r="C148" s="215"/>
      <c r="D148" s="215"/>
      <c r="E148" s="216"/>
      <c r="F148" s="217" t="s">
        <v>211</v>
      </c>
      <c r="G148" s="217"/>
      <c r="H148" s="217"/>
      <c r="I148" s="217"/>
      <c r="J148" s="215"/>
      <c r="K148" s="218">
        <v>938.529</v>
      </c>
      <c r="L148" s="215"/>
      <c r="M148" s="215"/>
      <c r="N148" s="215"/>
      <c r="O148" s="215"/>
      <c r="P148" s="215"/>
      <c r="Q148" s="215"/>
      <c r="R148" s="219"/>
      <c r="T148" s="220"/>
      <c r="U148" s="215"/>
      <c r="V148" s="215"/>
      <c r="W148" s="215"/>
      <c r="X148" s="215"/>
      <c r="Y148" s="215"/>
      <c r="Z148" s="215"/>
      <c r="AA148" s="221"/>
      <c r="AT148" s="222" t="s">
        <v>155</v>
      </c>
      <c r="AU148" s="222" t="s">
        <v>80</v>
      </c>
      <c r="AV148" s="213" t="s">
        <v>83</v>
      </c>
      <c r="AW148" s="213" t="s">
        <v>29</v>
      </c>
      <c r="AX148" s="213" t="s">
        <v>71</v>
      </c>
      <c r="AY148" s="222" t="s">
        <v>148</v>
      </c>
    </row>
    <row r="149" spans="2:51" s="202" customFormat="1" ht="22.5" customHeight="1">
      <c r="B149" s="203"/>
      <c r="C149" s="204"/>
      <c r="D149" s="204"/>
      <c r="E149" s="205"/>
      <c r="F149" s="212" t="s">
        <v>1035</v>
      </c>
      <c r="G149" s="212"/>
      <c r="H149" s="212"/>
      <c r="I149" s="212"/>
      <c r="J149" s="204"/>
      <c r="K149" s="207">
        <v>187.706</v>
      </c>
      <c r="L149" s="204"/>
      <c r="M149" s="204"/>
      <c r="N149" s="204"/>
      <c r="O149" s="204"/>
      <c r="P149" s="204"/>
      <c r="Q149" s="204"/>
      <c r="R149" s="208"/>
      <c r="T149" s="209"/>
      <c r="U149" s="204"/>
      <c r="V149" s="204"/>
      <c r="W149" s="204"/>
      <c r="X149" s="204"/>
      <c r="Y149" s="204"/>
      <c r="Z149" s="204"/>
      <c r="AA149" s="210"/>
      <c r="AT149" s="211" t="s">
        <v>155</v>
      </c>
      <c r="AU149" s="211" t="s">
        <v>80</v>
      </c>
      <c r="AV149" s="202" t="s">
        <v>80</v>
      </c>
      <c r="AW149" s="202" t="s">
        <v>29</v>
      </c>
      <c r="AX149" s="202" t="s">
        <v>77</v>
      </c>
      <c r="AY149" s="211" t="s">
        <v>148</v>
      </c>
    </row>
    <row r="150" spans="2:65" s="29" customFormat="1" ht="31.5" customHeight="1">
      <c r="B150" s="30"/>
      <c r="C150" s="192" t="s">
        <v>187</v>
      </c>
      <c r="D150" s="192" t="s">
        <v>149</v>
      </c>
      <c r="E150" s="193" t="s">
        <v>216</v>
      </c>
      <c r="F150" s="194" t="s">
        <v>217</v>
      </c>
      <c r="G150" s="194"/>
      <c r="H150" s="194"/>
      <c r="I150" s="194"/>
      <c r="J150" s="195" t="s">
        <v>173</v>
      </c>
      <c r="K150" s="196">
        <v>281.559</v>
      </c>
      <c r="L150" s="197">
        <v>230</v>
      </c>
      <c r="M150" s="197"/>
      <c r="N150" s="197">
        <f>ROUND(L150*K150,2)</f>
        <v>64758.57</v>
      </c>
      <c r="O150" s="197"/>
      <c r="P150" s="197"/>
      <c r="Q150" s="197"/>
      <c r="R150" s="32"/>
      <c r="T150" s="198"/>
      <c r="U150" s="41" t="s">
        <v>36</v>
      </c>
      <c r="V150" s="199">
        <v>0.8249999999999998</v>
      </c>
      <c r="W150" s="199">
        <f>V150*K150</f>
        <v>232.286175</v>
      </c>
      <c r="X150" s="199">
        <v>0</v>
      </c>
      <c r="Y150" s="199">
        <f>X150*K150</f>
        <v>0</v>
      </c>
      <c r="Z150" s="199">
        <v>0</v>
      </c>
      <c r="AA150" s="200">
        <f>Z150*K150</f>
        <v>0</v>
      </c>
      <c r="AR150" s="11" t="s">
        <v>86</v>
      </c>
      <c r="AT150" s="11" t="s">
        <v>149</v>
      </c>
      <c r="AU150" s="11" t="s">
        <v>80</v>
      </c>
      <c r="AY150" s="11" t="s">
        <v>148</v>
      </c>
      <c r="BE150" s="201">
        <f>IF(U150="základní",N150,0)</f>
        <v>64758.57</v>
      </c>
      <c r="BF150" s="201">
        <f>IF(U150="snížená",N150,0)</f>
        <v>0</v>
      </c>
      <c r="BG150" s="201">
        <f>IF(U150="zákl. přenesená",N150,0)</f>
        <v>0</v>
      </c>
      <c r="BH150" s="201">
        <f>IF(U150="sníž. přenesená",N150,0)</f>
        <v>0</v>
      </c>
      <c r="BI150" s="201">
        <f>IF(U150="nulová",N150,0)</f>
        <v>0</v>
      </c>
      <c r="BJ150" s="11" t="s">
        <v>77</v>
      </c>
      <c r="BK150" s="201">
        <f>ROUND(L150*K150,2)</f>
        <v>64758.57</v>
      </c>
      <c r="BL150" s="11" t="s">
        <v>86</v>
      </c>
      <c r="BM150" s="11" t="s">
        <v>1036</v>
      </c>
    </row>
    <row r="151" spans="2:51" s="202" customFormat="1" ht="22.5" customHeight="1">
      <c r="B151" s="203"/>
      <c r="C151" s="204"/>
      <c r="D151" s="204"/>
      <c r="E151" s="205"/>
      <c r="F151" s="206" t="s">
        <v>1037</v>
      </c>
      <c r="G151" s="206"/>
      <c r="H151" s="206"/>
      <c r="I151" s="206"/>
      <c r="J151" s="204"/>
      <c r="K151" s="207">
        <v>281.559</v>
      </c>
      <c r="L151" s="204"/>
      <c r="M151" s="204"/>
      <c r="N151" s="204"/>
      <c r="O151" s="204"/>
      <c r="P151" s="204"/>
      <c r="Q151" s="204"/>
      <c r="R151" s="208"/>
      <c r="T151" s="209"/>
      <c r="U151" s="204"/>
      <c r="V151" s="204"/>
      <c r="W151" s="204"/>
      <c r="X151" s="204"/>
      <c r="Y151" s="204"/>
      <c r="Z151" s="204"/>
      <c r="AA151" s="210"/>
      <c r="AT151" s="211" t="s">
        <v>155</v>
      </c>
      <c r="AU151" s="211" t="s">
        <v>80</v>
      </c>
      <c r="AV151" s="202" t="s">
        <v>80</v>
      </c>
      <c r="AW151" s="202" t="s">
        <v>29</v>
      </c>
      <c r="AX151" s="202" t="s">
        <v>77</v>
      </c>
      <c r="AY151" s="211" t="s">
        <v>148</v>
      </c>
    </row>
    <row r="152" spans="2:65" s="29" customFormat="1" ht="31.5" customHeight="1">
      <c r="B152" s="30"/>
      <c r="C152" s="192" t="s">
        <v>191</v>
      </c>
      <c r="D152" s="192" t="s">
        <v>149</v>
      </c>
      <c r="E152" s="193" t="s">
        <v>220</v>
      </c>
      <c r="F152" s="194" t="s">
        <v>221</v>
      </c>
      <c r="G152" s="194"/>
      <c r="H152" s="194"/>
      <c r="I152" s="194"/>
      <c r="J152" s="195" t="s">
        <v>173</v>
      </c>
      <c r="K152" s="196">
        <v>281.559</v>
      </c>
      <c r="L152" s="197">
        <v>23.2</v>
      </c>
      <c r="M152" s="197"/>
      <c r="N152" s="197">
        <f>ROUND(L152*K152,2)</f>
        <v>6532.17</v>
      </c>
      <c r="O152" s="197"/>
      <c r="P152" s="197"/>
      <c r="Q152" s="197"/>
      <c r="R152" s="32"/>
      <c r="T152" s="198"/>
      <c r="U152" s="41" t="s">
        <v>36</v>
      </c>
      <c r="V152" s="199">
        <v>0.085</v>
      </c>
      <c r="W152" s="199">
        <f>V152*K152</f>
        <v>23.932515000000002</v>
      </c>
      <c r="X152" s="199">
        <v>0</v>
      </c>
      <c r="Y152" s="199">
        <f>X152*K152</f>
        <v>0</v>
      </c>
      <c r="Z152" s="199">
        <v>0</v>
      </c>
      <c r="AA152" s="200">
        <f>Z152*K152</f>
        <v>0</v>
      </c>
      <c r="AR152" s="11" t="s">
        <v>86</v>
      </c>
      <c r="AT152" s="11" t="s">
        <v>149</v>
      </c>
      <c r="AU152" s="11" t="s">
        <v>80</v>
      </c>
      <c r="AY152" s="11" t="s">
        <v>148</v>
      </c>
      <c r="BE152" s="201">
        <f>IF(U152="základní",N152,0)</f>
        <v>6532.17</v>
      </c>
      <c r="BF152" s="201">
        <f>IF(U152="snížená",N152,0)</f>
        <v>0</v>
      </c>
      <c r="BG152" s="201">
        <f>IF(U152="zákl. přenesená",N152,0)</f>
        <v>0</v>
      </c>
      <c r="BH152" s="201">
        <f>IF(U152="sníž. přenesená",N152,0)</f>
        <v>0</v>
      </c>
      <c r="BI152" s="201">
        <f>IF(U152="nulová",N152,0)</f>
        <v>0</v>
      </c>
      <c r="BJ152" s="11" t="s">
        <v>77</v>
      </c>
      <c r="BK152" s="201">
        <f>ROUND(L152*K152,2)</f>
        <v>6532.17</v>
      </c>
      <c r="BL152" s="11" t="s">
        <v>86</v>
      </c>
      <c r="BM152" s="11" t="s">
        <v>1038</v>
      </c>
    </row>
    <row r="153" spans="2:65" s="29" customFormat="1" ht="31.5" customHeight="1">
      <c r="B153" s="30"/>
      <c r="C153" s="192" t="s">
        <v>196</v>
      </c>
      <c r="D153" s="192" t="s">
        <v>149</v>
      </c>
      <c r="E153" s="193" t="s">
        <v>224</v>
      </c>
      <c r="F153" s="194" t="s">
        <v>225</v>
      </c>
      <c r="G153" s="194"/>
      <c r="H153" s="194"/>
      <c r="I153" s="194"/>
      <c r="J153" s="195" t="s">
        <v>173</v>
      </c>
      <c r="K153" s="196">
        <v>375.412</v>
      </c>
      <c r="L153" s="197">
        <v>467</v>
      </c>
      <c r="M153" s="197"/>
      <c r="N153" s="197">
        <f>ROUND(L153*K153,2)</f>
        <v>175317.4</v>
      </c>
      <c r="O153" s="197"/>
      <c r="P153" s="197"/>
      <c r="Q153" s="197"/>
      <c r="R153" s="32"/>
      <c r="T153" s="198"/>
      <c r="U153" s="41" t="s">
        <v>36</v>
      </c>
      <c r="V153" s="199">
        <v>1.355</v>
      </c>
      <c r="W153" s="199">
        <f>V153*K153</f>
        <v>508.68325999999996</v>
      </c>
      <c r="X153" s="199">
        <v>0</v>
      </c>
      <c r="Y153" s="199">
        <f>X153*K153</f>
        <v>0</v>
      </c>
      <c r="Z153" s="199">
        <v>0</v>
      </c>
      <c r="AA153" s="200">
        <f>Z153*K153</f>
        <v>0</v>
      </c>
      <c r="AR153" s="11" t="s">
        <v>86</v>
      </c>
      <c r="AT153" s="11" t="s">
        <v>149</v>
      </c>
      <c r="AU153" s="11" t="s">
        <v>80</v>
      </c>
      <c r="AY153" s="11" t="s">
        <v>148</v>
      </c>
      <c r="BE153" s="201">
        <f>IF(U153="základní",N153,0)</f>
        <v>175317.4</v>
      </c>
      <c r="BF153" s="201">
        <f>IF(U153="snížená",N153,0)</f>
        <v>0</v>
      </c>
      <c r="BG153" s="201">
        <f>IF(U153="zákl. přenesená",N153,0)</f>
        <v>0</v>
      </c>
      <c r="BH153" s="201">
        <f>IF(U153="sníž. přenesená",N153,0)</f>
        <v>0</v>
      </c>
      <c r="BI153" s="201">
        <f>IF(U153="nulová",N153,0)</f>
        <v>0</v>
      </c>
      <c r="BJ153" s="11" t="s">
        <v>77</v>
      </c>
      <c r="BK153" s="201">
        <f>ROUND(L153*K153,2)</f>
        <v>175317.4</v>
      </c>
      <c r="BL153" s="11" t="s">
        <v>86</v>
      </c>
      <c r="BM153" s="11" t="s">
        <v>1039</v>
      </c>
    </row>
    <row r="154" spans="2:51" s="202" customFormat="1" ht="22.5" customHeight="1">
      <c r="B154" s="203"/>
      <c r="C154" s="204"/>
      <c r="D154" s="204"/>
      <c r="E154" s="205"/>
      <c r="F154" s="206" t="s">
        <v>1040</v>
      </c>
      <c r="G154" s="206"/>
      <c r="H154" s="206"/>
      <c r="I154" s="206"/>
      <c r="J154" s="204"/>
      <c r="K154" s="207">
        <v>375.412</v>
      </c>
      <c r="L154" s="204"/>
      <c r="M154" s="204"/>
      <c r="N154" s="204"/>
      <c r="O154" s="204"/>
      <c r="P154" s="204"/>
      <c r="Q154" s="204"/>
      <c r="R154" s="208"/>
      <c r="T154" s="209"/>
      <c r="U154" s="204"/>
      <c r="V154" s="204"/>
      <c r="W154" s="204"/>
      <c r="X154" s="204"/>
      <c r="Y154" s="204"/>
      <c r="Z154" s="204"/>
      <c r="AA154" s="210"/>
      <c r="AT154" s="211" t="s">
        <v>155</v>
      </c>
      <c r="AU154" s="211" t="s">
        <v>80</v>
      </c>
      <c r="AV154" s="202" t="s">
        <v>80</v>
      </c>
      <c r="AW154" s="202" t="s">
        <v>29</v>
      </c>
      <c r="AX154" s="202" t="s">
        <v>77</v>
      </c>
      <c r="AY154" s="211" t="s">
        <v>148</v>
      </c>
    </row>
    <row r="155" spans="2:65" s="29" customFormat="1" ht="31.5" customHeight="1">
      <c r="B155" s="30"/>
      <c r="C155" s="192" t="s">
        <v>200</v>
      </c>
      <c r="D155" s="192" t="s">
        <v>149</v>
      </c>
      <c r="E155" s="193" t="s">
        <v>229</v>
      </c>
      <c r="F155" s="194" t="s">
        <v>230</v>
      </c>
      <c r="G155" s="194"/>
      <c r="H155" s="194"/>
      <c r="I155" s="194"/>
      <c r="J155" s="195" t="s">
        <v>173</v>
      </c>
      <c r="K155" s="196">
        <v>375.412</v>
      </c>
      <c r="L155" s="197">
        <v>50.8</v>
      </c>
      <c r="M155" s="197"/>
      <c r="N155" s="197">
        <f>ROUND(L155*K155,2)</f>
        <v>19070.93</v>
      </c>
      <c r="O155" s="197"/>
      <c r="P155" s="197"/>
      <c r="Q155" s="197"/>
      <c r="R155" s="32"/>
      <c r="T155" s="198"/>
      <c r="U155" s="41" t="s">
        <v>36</v>
      </c>
      <c r="V155" s="199">
        <v>0.38</v>
      </c>
      <c r="W155" s="199">
        <f>V155*K155</f>
        <v>142.65655999999998</v>
      </c>
      <c r="X155" s="199">
        <v>0</v>
      </c>
      <c r="Y155" s="199">
        <f>X155*K155</f>
        <v>0</v>
      </c>
      <c r="Z155" s="199">
        <v>0</v>
      </c>
      <c r="AA155" s="200">
        <f>Z155*K155</f>
        <v>0</v>
      </c>
      <c r="AR155" s="11" t="s">
        <v>86</v>
      </c>
      <c r="AT155" s="11" t="s">
        <v>149</v>
      </c>
      <c r="AU155" s="11" t="s">
        <v>80</v>
      </c>
      <c r="AY155" s="11" t="s">
        <v>148</v>
      </c>
      <c r="BE155" s="201">
        <f>IF(U155="základní",N155,0)</f>
        <v>19070.93</v>
      </c>
      <c r="BF155" s="201">
        <f>IF(U155="snížená",N155,0)</f>
        <v>0</v>
      </c>
      <c r="BG155" s="201">
        <f>IF(U155="zákl. přenesená",N155,0)</f>
        <v>0</v>
      </c>
      <c r="BH155" s="201">
        <f>IF(U155="sníž. přenesená",N155,0)</f>
        <v>0</v>
      </c>
      <c r="BI155" s="201">
        <f>IF(U155="nulová",N155,0)</f>
        <v>0</v>
      </c>
      <c r="BJ155" s="11" t="s">
        <v>77</v>
      </c>
      <c r="BK155" s="201">
        <f>ROUND(L155*K155,2)</f>
        <v>19070.93</v>
      </c>
      <c r="BL155" s="11" t="s">
        <v>86</v>
      </c>
      <c r="BM155" s="11" t="s">
        <v>1041</v>
      </c>
    </row>
    <row r="156" spans="2:65" s="29" customFormat="1" ht="22.5" customHeight="1">
      <c r="B156" s="30"/>
      <c r="C156" s="192" t="s">
        <v>205</v>
      </c>
      <c r="D156" s="192" t="s">
        <v>149</v>
      </c>
      <c r="E156" s="193" t="s">
        <v>233</v>
      </c>
      <c r="F156" s="194" t="s">
        <v>234</v>
      </c>
      <c r="G156" s="194"/>
      <c r="H156" s="194"/>
      <c r="I156" s="194"/>
      <c r="J156" s="195" t="s">
        <v>173</v>
      </c>
      <c r="K156" s="196">
        <v>93.853</v>
      </c>
      <c r="L156" s="197">
        <v>1300</v>
      </c>
      <c r="M156" s="197"/>
      <c r="N156" s="197">
        <f>ROUND(L156*K156,2)</f>
        <v>122008.9</v>
      </c>
      <c r="O156" s="197"/>
      <c r="P156" s="197"/>
      <c r="Q156" s="197"/>
      <c r="R156" s="32"/>
      <c r="T156" s="198"/>
      <c r="U156" s="41" t="s">
        <v>36</v>
      </c>
      <c r="V156" s="199">
        <v>4.271</v>
      </c>
      <c r="W156" s="199">
        <f>V156*K156</f>
        <v>400.846163</v>
      </c>
      <c r="X156" s="199">
        <v>0.01041</v>
      </c>
      <c r="Y156" s="199">
        <f>X156*K156</f>
        <v>0.97700973</v>
      </c>
      <c r="Z156" s="199">
        <v>0</v>
      </c>
      <c r="AA156" s="200">
        <f>Z156*K156</f>
        <v>0</v>
      </c>
      <c r="AR156" s="11" t="s">
        <v>86</v>
      </c>
      <c r="AT156" s="11" t="s">
        <v>149</v>
      </c>
      <c r="AU156" s="11" t="s">
        <v>80</v>
      </c>
      <c r="AY156" s="11" t="s">
        <v>148</v>
      </c>
      <c r="BE156" s="201">
        <f>IF(U156="základní",N156,0)</f>
        <v>122008.9</v>
      </c>
      <c r="BF156" s="201">
        <f>IF(U156="snížená",N156,0)</f>
        <v>0</v>
      </c>
      <c r="BG156" s="201">
        <f>IF(U156="zákl. přenesená",N156,0)</f>
        <v>0</v>
      </c>
      <c r="BH156" s="201">
        <f>IF(U156="sníž. přenesená",N156,0)</f>
        <v>0</v>
      </c>
      <c r="BI156" s="201">
        <f>IF(U156="nulová",N156,0)</f>
        <v>0</v>
      </c>
      <c r="BJ156" s="11" t="s">
        <v>77</v>
      </c>
      <c r="BK156" s="201">
        <f>ROUND(L156*K156,2)</f>
        <v>122008.9</v>
      </c>
      <c r="BL156" s="11" t="s">
        <v>86</v>
      </c>
      <c r="BM156" s="11" t="s">
        <v>1042</v>
      </c>
    </row>
    <row r="157" spans="2:51" s="202" customFormat="1" ht="22.5" customHeight="1">
      <c r="B157" s="203"/>
      <c r="C157" s="204"/>
      <c r="D157" s="204"/>
      <c r="E157" s="205"/>
      <c r="F157" s="206" t="s">
        <v>1043</v>
      </c>
      <c r="G157" s="206"/>
      <c r="H157" s="206"/>
      <c r="I157" s="206"/>
      <c r="J157" s="204"/>
      <c r="K157" s="207">
        <v>93.853</v>
      </c>
      <c r="L157" s="204"/>
      <c r="M157" s="204"/>
      <c r="N157" s="204"/>
      <c r="O157" s="204"/>
      <c r="P157" s="204"/>
      <c r="Q157" s="204"/>
      <c r="R157" s="208"/>
      <c r="T157" s="209"/>
      <c r="U157" s="204"/>
      <c r="V157" s="204"/>
      <c r="W157" s="204"/>
      <c r="X157" s="204"/>
      <c r="Y157" s="204"/>
      <c r="Z157" s="204"/>
      <c r="AA157" s="210"/>
      <c r="AT157" s="211" t="s">
        <v>155</v>
      </c>
      <c r="AU157" s="211" t="s">
        <v>80</v>
      </c>
      <c r="AV157" s="202" t="s">
        <v>80</v>
      </c>
      <c r="AW157" s="202" t="s">
        <v>29</v>
      </c>
      <c r="AX157" s="202" t="s">
        <v>77</v>
      </c>
      <c r="AY157" s="211" t="s">
        <v>148</v>
      </c>
    </row>
    <row r="158" spans="2:65" s="29" customFormat="1" ht="31.5" customHeight="1">
      <c r="B158" s="30"/>
      <c r="C158" s="192" t="s">
        <v>215</v>
      </c>
      <c r="D158" s="192" t="s">
        <v>149</v>
      </c>
      <c r="E158" s="193" t="s">
        <v>1044</v>
      </c>
      <c r="F158" s="194" t="s">
        <v>1045</v>
      </c>
      <c r="G158" s="194"/>
      <c r="H158" s="194"/>
      <c r="I158" s="194"/>
      <c r="J158" s="195" t="s">
        <v>152</v>
      </c>
      <c r="K158" s="196">
        <v>1400.033</v>
      </c>
      <c r="L158" s="197">
        <v>162</v>
      </c>
      <c r="M158" s="197"/>
      <c r="N158" s="197">
        <f>ROUND(L158*K158,2)</f>
        <v>226805.35</v>
      </c>
      <c r="O158" s="197"/>
      <c r="P158" s="197"/>
      <c r="Q158" s="197"/>
      <c r="R158" s="32"/>
      <c r="T158" s="198"/>
      <c r="U158" s="41" t="s">
        <v>36</v>
      </c>
      <c r="V158" s="199">
        <v>0.47900000000000004</v>
      </c>
      <c r="W158" s="199">
        <f>V158*K158</f>
        <v>670.615807</v>
      </c>
      <c r="X158" s="199">
        <v>0.0008499999999999998</v>
      </c>
      <c r="Y158" s="199">
        <f>X158*K158</f>
        <v>1.1900280499999998</v>
      </c>
      <c r="Z158" s="199">
        <v>0</v>
      </c>
      <c r="AA158" s="200">
        <f>Z158*K158</f>
        <v>0</v>
      </c>
      <c r="AR158" s="11" t="s">
        <v>86</v>
      </c>
      <c r="AT158" s="11" t="s">
        <v>149</v>
      </c>
      <c r="AU158" s="11" t="s">
        <v>80</v>
      </c>
      <c r="AY158" s="11" t="s">
        <v>148</v>
      </c>
      <c r="BE158" s="201">
        <f>IF(U158="základní",N158,0)</f>
        <v>226805.35</v>
      </c>
      <c r="BF158" s="201">
        <f>IF(U158="snížená",N158,0)</f>
        <v>0</v>
      </c>
      <c r="BG158" s="201">
        <f>IF(U158="zákl. přenesená",N158,0)</f>
        <v>0</v>
      </c>
      <c r="BH158" s="201">
        <f>IF(U158="sníž. přenesená",N158,0)</f>
        <v>0</v>
      </c>
      <c r="BI158" s="201">
        <f>IF(U158="nulová",N158,0)</f>
        <v>0</v>
      </c>
      <c r="BJ158" s="11" t="s">
        <v>77</v>
      </c>
      <c r="BK158" s="201">
        <f>ROUND(L158*K158,2)</f>
        <v>226805.35</v>
      </c>
      <c r="BL158" s="11" t="s">
        <v>86</v>
      </c>
      <c r="BM158" s="11" t="s">
        <v>1046</v>
      </c>
    </row>
    <row r="159" spans="2:51" s="202" customFormat="1" ht="22.5" customHeight="1">
      <c r="B159" s="203"/>
      <c r="C159" s="204"/>
      <c r="D159" s="204"/>
      <c r="E159" s="205"/>
      <c r="F159" s="206" t="s">
        <v>1047</v>
      </c>
      <c r="G159" s="206"/>
      <c r="H159" s="206"/>
      <c r="I159" s="206"/>
      <c r="J159" s="204"/>
      <c r="K159" s="207">
        <v>1400.033</v>
      </c>
      <c r="L159" s="204"/>
      <c r="M159" s="204"/>
      <c r="N159" s="204"/>
      <c r="O159" s="204"/>
      <c r="P159" s="204"/>
      <c r="Q159" s="204"/>
      <c r="R159" s="208"/>
      <c r="T159" s="209"/>
      <c r="U159" s="204"/>
      <c r="V159" s="204"/>
      <c r="W159" s="204"/>
      <c r="X159" s="204"/>
      <c r="Y159" s="204"/>
      <c r="Z159" s="204"/>
      <c r="AA159" s="210"/>
      <c r="AT159" s="211" t="s">
        <v>155</v>
      </c>
      <c r="AU159" s="211" t="s">
        <v>80</v>
      </c>
      <c r="AV159" s="202" t="s">
        <v>80</v>
      </c>
      <c r="AW159" s="202" t="s">
        <v>29</v>
      </c>
      <c r="AX159" s="202" t="s">
        <v>77</v>
      </c>
      <c r="AY159" s="211" t="s">
        <v>148</v>
      </c>
    </row>
    <row r="160" spans="2:65" s="29" customFormat="1" ht="31.5" customHeight="1">
      <c r="B160" s="30"/>
      <c r="C160" s="192" t="s">
        <v>11</v>
      </c>
      <c r="D160" s="192" t="s">
        <v>149</v>
      </c>
      <c r="E160" s="193" t="s">
        <v>1048</v>
      </c>
      <c r="F160" s="194" t="s">
        <v>1049</v>
      </c>
      <c r="G160" s="194"/>
      <c r="H160" s="194"/>
      <c r="I160" s="194"/>
      <c r="J160" s="195" t="s">
        <v>152</v>
      </c>
      <c r="K160" s="196">
        <v>1400.033</v>
      </c>
      <c r="L160" s="197">
        <v>78.7</v>
      </c>
      <c r="M160" s="197"/>
      <c r="N160" s="197">
        <f>ROUND(L160*K160,2)</f>
        <v>110182.6</v>
      </c>
      <c r="O160" s="197"/>
      <c r="P160" s="197"/>
      <c r="Q160" s="197"/>
      <c r="R160" s="32"/>
      <c r="T160" s="198"/>
      <c r="U160" s="41" t="s">
        <v>36</v>
      </c>
      <c r="V160" s="199">
        <v>0.327</v>
      </c>
      <c r="W160" s="199">
        <f>V160*K160</f>
        <v>457.810791</v>
      </c>
      <c r="X160" s="199">
        <v>0</v>
      </c>
      <c r="Y160" s="199">
        <f>X160*K160</f>
        <v>0</v>
      </c>
      <c r="Z160" s="199">
        <v>0</v>
      </c>
      <c r="AA160" s="200">
        <f>Z160*K160</f>
        <v>0</v>
      </c>
      <c r="AR160" s="11" t="s">
        <v>86</v>
      </c>
      <c r="AT160" s="11" t="s">
        <v>149</v>
      </c>
      <c r="AU160" s="11" t="s">
        <v>80</v>
      </c>
      <c r="AY160" s="11" t="s">
        <v>148</v>
      </c>
      <c r="BE160" s="201">
        <f>IF(U160="základní",N160,0)</f>
        <v>110182.6</v>
      </c>
      <c r="BF160" s="201">
        <f>IF(U160="snížená",N160,0)</f>
        <v>0</v>
      </c>
      <c r="BG160" s="201">
        <f>IF(U160="zákl. přenesená",N160,0)</f>
        <v>0</v>
      </c>
      <c r="BH160" s="201">
        <f>IF(U160="sníž. přenesená",N160,0)</f>
        <v>0</v>
      </c>
      <c r="BI160" s="201">
        <f>IF(U160="nulová",N160,0)</f>
        <v>0</v>
      </c>
      <c r="BJ160" s="11" t="s">
        <v>77</v>
      </c>
      <c r="BK160" s="201">
        <f>ROUND(L160*K160,2)</f>
        <v>110182.6</v>
      </c>
      <c r="BL160" s="11" t="s">
        <v>86</v>
      </c>
      <c r="BM160" s="11" t="s">
        <v>1050</v>
      </c>
    </row>
    <row r="161" spans="2:65" s="29" customFormat="1" ht="31.5" customHeight="1">
      <c r="B161" s="30"/>
      <c r="C161" s="192" t="s">
        <v>223</v>
      </c>
      <c r="D161" s="192" t="s">
        <v>149</v>
      </c>
      <c r="E161" s="193" t="s">
        <v>263</v>
      </c>
      <c r="F161" s="194" t="s">
        <v>264</v>
      </c>
      <c r="G161" s="194"/>
      <c r="H161" s="194"/>
      <c r="I161" s="194"/>
      <c r="J161" s="195" t="s">
        <v>173</v>
      </c>
      <c r="K161" s="196">
        <v>844.677</v>
      </c>
      <c r="L161" s="197">
        <v>73.8</v>
      </c>
      <c r="M161" s="197"/>
      <c r="N161" s="197">
        <f>ROUND(L161*K161,2)</f>
        <v>62337.16</v>
      </c>
      <c r="O161" s="197"/>
      <c r="P161" s="197"/>
      <c r="Q161" s="197"/>
      <c r="R161" s="32"/>
      <c r="T161" s="198"/>
      <c r="U161" s="41" t="s">
        <v>36</v>
      </c>
      <c r="V161" s="199">
        <v>0.34500000000000003</v>
      </c>
      <c r="W161" s="199">
        <f>V161*K161</f>
        <v>291.413565</v>
      </c>
      <c r="X161" s="199">
        <v>0</v>
      </c>
      <c r="Y161" s="199">
        <f>X161*K161</f>
        <v>0</v>
      </c>
      <c r="Z161" s="199">
        <v>0</v>
      </c>
      <c r="AA161" s="200">
        <f>Z161*K161</f>
        <v>0</v>
      </c>
      <c r="AR161" s="11" t="s">
        <v>86</v>
      </c>
      <c r="AT161" s="11" t="s">
        <v>149</v>
      </c>
      <c r="AU161" s="11" t="s">
        <v>80</v>
      </c>
      <c r="AY161" s="11" t="s">
        <v>148</v>
      </c>
      <c r="BE161" s="201">
        <f>IF(U161="základní",N161,0)</f>
        <v>62337.16</v>
      </c>
      <c r="BF161" s="201">
        <f>IF(U161="snížená",N161,0)</f>
        <v>0</v>
      </c>
      <c r="BG161" s="201">
        <f>IF(U161="zákl. přenesená",N161,0)</f>
        <v>0</v>
      </c>
      <c r="BH161" s="201">
        <f>IF(U161="sníž. přenesená",N161,0)</f>
        <v>0</v>
      </c>
      <c r="BI161" s="201">
        <f>IF(U161="nulová",N161,0)</f>
        <v>0</v>
      </c>
      <c r="BJ161" s="11" t="s">
        <v>77</v>
      </c>
      <c r="BK161" s="201">
        <f>ROUND(L161*K161,2)</f>
        <v>62337.16</v>
      </c>
      <c r="BL161" s="11" t="s">
        <v>86</v>
      </c>
      <c r="BM161" s="11" t="s">
        <v>1051</v>
      </c>
    </row>
    <row r="162" spans="2:51" s="202" customFormat="1" ht="22.5" customHeight="1">
      <c r="B162" s="203"/>
      <c r="C162" s="204"/>
      <c r="D162" s="204"/>
      <c r="E162" s="205"/>
      <c r="F162" s="206" t="s">
        <v>1052</v>
      </c>
      <c r="G162" s="206"/>
      <c r="H162" s="206"/>
      <c r="I162" s="206"/>
      <c r="J162" s="204"/>
      <c r="K162" s="207">
        <v>844.677</v>
      </c>
      <c r="L162" s="204"/>
      <c r="M162" s="204"/>
      <c r="N162" s="204"/>
      <c r="O162" s="204"/>
      <c r="P162" s="204"/>
      <c r="Q162" s="204"/>
      <c r="R162" s="208"/>
      <c r="T162" s="209"/>
      <c r="U162" s="204"/>
      <c r="V162" s="204"/>
      <c r="W162" s="204"/>
      <c r="X162" s="204"/>
      <c r="Y162" s="204"/>
      <c r="Z162" s="204"/>
      <c r="AA162" s="210"/>
      <c r="AT162" s="211" t="s">
        <v>155</v>
      </c>
      <c r="AU162" s="211" t="s">
        <v>80</v>
      </c>
      <c r="AV162" s="202" t="s">
        <v>80</v>
      </c>
      <c r="AW162" s="202" t="s">
        <v>29</v>
      </c>
      <c r="AX162" s="202" t="s">
        <v>77</v>
      </c>
      <c r="AY162" s="211" t="s">
        <v>148</v>
      </c>
    </row>
    <row r="163" spans="2:65" s="29" customFormat="1" ht="31.5" customHeight="1">
      <c r="B163" s="30"/>
      <c r="C163" s="192" t="s">
        <v>228</v>
      </c>
      <c r="D163" s="192" t="s">
        <v>149</v>
      </c>
      <c r="E163" s="193" t="s">
        <v>268</v>
      </c>
      <c r="F163" s="194" t="s">
        <v>269</v>
      </c>
      <c r="G163" s="194"/>
      <c r="H163" s="194"/>
      <c r="I163" s="194"/>
      <c r="J163" s="195" t="s">
        <v>173</v>
      </c>
      <c r="K163" s="196">
        <v>93.853</v>
      </c>
      <c r="L163" s="197">
        <v>104</v>
      </c>
      <c r="M163" s="197"/>
      <c r="N163" s="197">
        <f>ROUND(L163*K163,2)</f>
        <v>9760.71</v>
      </c>
      <c r="O163" s="197"/>
      <c r="P163" s="197"/>
      <c r="Q163" s="197"/>
      <c r="R163" s="32"/>
      <c r="T163" s="198"/>
      <c r="U163" s="41" t="s">
        <v>36</v>
      </c>
      <c r="V163" s="199">
        <v>0.48400000000000004</v>
      </c>
      <c r="W163" s="199">
        <f>V163*K163</f>
        <v>45.424852</v>
      </c>
      <c r="X163" s="199">
        <v>0</v>
      </c>
      <c r="Y163" s="199">
        <f>X163*K163</f>
        <v>0</v>
      </c>
      <c r="Z163" s="199">
        <v>0</v>
      </c>
      <c r="AA163" s="200">
        <f>Z163*K163</f>
        <v>0</v>
      </c>
      <c r="AR163" s="11" t="s">
        <v>86</v>
      </c>
      <c r="AT163" s="11" t="s">
        <v>149</v>
      </c>
      <c r="AU163" s="11" t="s">
        <v>80</v>
      </c>
      <c r="AY163" s="11" t="s">
        <v>148</v>
      </c>
      <c r="BE163" s="201">
        <f>IF(U163="základní",N163,0)</f>
        <v>9760.71</v>
      </c>
      <c r="BF163" s="201">
        <f>IF(U163="snížená",N163,0)</f>
        <v>0</v>
      </c>
      <c r="BG163" s="201">
        <f>IF(U163="zákl. přenesená",N163,0)</f>
        <v>0</v>
      </c>
      <c r="BH163" s="201">
        <f>IF(U163="sníž. přenesená",N163,0)</f>
        <v>0</v>
      </c>
      <c r="BI163" s="201">
        <f>IF(U163="nulová",N163,0)</f>
        <v>0</v>
      </c>
      <c r="BJ163" s="11" t="s">
        <v>77</v>
      </c>
      <c r="BK163" s="201">
        <f>ROUND(L163*K163,2)</f>
        <v>9760.71</v>
      </c>
      <c r="BL163" s="11" t="s">
        <v>86</v>
      </c>
      <c r="BM163" s="11" t="s">
        <v>1053</v>
      </c>
    </row>
    <row r="164" spans="2:51" s="202" customFormat="1" ht="22.5" customHeight="1">
      <c r="B164" s="203"/>
      <c r="C164" s="204"/>
      <c r="D164" s="204"/>
      <c r="E164" s="205"/>
      <c r="F164" s="206" t="s">
        <v>1054</v>
      </c>
      <c r="G164" s="206"/>
      <c r="H164" s="206"/>
      <c r="I164" s="206"/>
      <c r="J164" s="204"/>
      <c r="K164" s="207">
        <v>93.853</v>
      </c>
      <c r="L164" s="204"/>
      <c r="M164" s="204"/>
      <c r="N164" s="204"/>
      <c r="O164" s="204"/>
      <c r="P164" s="204"/>
      <c r="Q164" s="204"/>
      <c r="R164" s="208"/>
      <c r="T164" s="209"/>
      <c r="U164" s="204"/>
      <c r="V164" s="204"/>
      <c r="W164" s="204"/>
      <c r="X164" s="204"/>
      <c r="Y164" s="204"/>
      <c r="Z164" s="204"/>
      <c r="AA164" s="210"/>
      <c r="AT164" s="211" t="s">
        <v>155</v>
      </c>
      <c r="AU164" s="211" t="s">
        <v>80</v>
      </c>
      <c r="AV164" s="202" t="s">
        <v>80</v>
      </c>
      <c r="AW164" s="202" t="s">
        <v>29</v>
      </c>
      <c r="AX164" s="202" t="s">
        <v>77</v>
      </c>
      <c r="AY164" s="211" t="s">
        <v>148</v>
      </c>
    </row>
    <row r="165" spans="2:65" s="29" customFormat="1" ht="31.5" customHeight="1">
      <c r="B165" s="30"/>
      <c r="C165" s="192" t="s">
        <v>232</v>
      </c>
      <c r="D165" s="192" t="s">
        <v>149</v>
      </c>
      <c r="E165" s="193" t="s">
        <v>273</v>
      </c>
      <c r="F165" s="194" t="s">
        <v>274</v>
      </c>
      <c r="G165" s="194"/>
      <c r="H165" s="194"/>
      <c r="I165" s="194"/>
      <c r="J165" s="195" t="s">
        <v>173</v>
      </c>
      <c r="K165" s="196">
        <v>195.398</v>
      </c>
      <c r="L165" s="197">
        <v>63.8</v>
      </c>
      <c r="M165" s="197"/>
      <c r="N165" s="197">
        <f>ROUND(L165*K165,2)</f>
        <v>12466.39</v>
      </c>
      <c r="O165" s="197"/>
      <c r="P165" s="197"/>
      <c r="Q165" s="197"/>
      <c r="R165" s="32"/>
      <c r="T165" s="198"/>
      <c r="U165" s="41" t="s">
        <v>36</v>
      </c>
      <c r="V165" s="199">
        <v>0.011000000000000001</v>
      </c>
      <c r="W165" s="199">
        <f>V165*K165</f>
        <v>2.149378</v>
      </c>
      <c r="X165" s="199">
        <v>0</v>
      </c>
      <c r="Y165" s="199">
        <f>X165*K165</f>
        <v>0</v>
      </c>
      <c r="Z165" s="199">
        <v>0</v>
      </c>
      <c r="AA165" s="200">
        <f>Z165*K165</f>
        <v>0</v>
      </c>
      <c r="AR165" s="11" t="s">
        <v>86</v>
      </c>
      <c r="AT165" s="11" t="s">
        <v>149</v>
      </c>
      <c r="AU165" s="11" t="s">
        <v>80</v>
      </c>
      <c r="AY165" s="11" t="s">
        <v>148</v>
      </c>
      <c r="BE165" s="201">
        <f>IF(U165="základní",N165,0)</f>
        <v>12466.39</v>
      </c>
      <c r="BF165" s="201">
        <f>IF(U165="snížená",N165,0)</f>
        <v>0</v>
      </c>
      <c r="BG165" s="201">
        <f>IF(U165="zákl. přenesená",N165,0)</f>
        <v>0</v>
      </c>
      <c r="BH165" s="201">
        <f>IF(U165="sníž. přenesená",N165,0)</f>
        <v>0</v>
      </c>
      <c r="BI165" s="201">
        <f>IF(U165="nulová",N165,0)</f>
        <v>0</v>
      </c>
      <c r="BJ165" s="11" t="s">
        <v>77</v>
      </c>
      <c r="BK165" s="201">
        <f>ROUND(L165*K165,2)</f>
        <v>12466.39</v>
      </c>
      <c r="BL165" s="11" t="s">
        <v>86</v>
      </c>
      <c r="BM165" s="11" t="s">
        <v>1055</v>
      </c>
    </row>
    <row r="166" spans="2:51" s="202" customFormat="1" ht="22.5" customHeight="1">
      <c r="B166" s="203"/>
      <c r="C166" s="204"/>
      <c r="D166" s="204"/>
      <c r="E166" s="205"/>
      <c r="F166" s="206" t="s">
        <v>1056</v>
      </c>
      <c r="G166" s="206"/>
      <c r="H166" s="206"/>
      <c r="I166" s="206"/>
      <c r="J166" s="204"/>
      <c r="K166" s="207">
        <v>195.398</v>
      </c>
      <c r="L166" s="204"/>
      <c r="M166" s="204"/>
      <c r="N166" s="204"/>
      <c r="O166" s="204"/>
      <c r="P166" s="204"/>
      <c r="Q166" s="204"/>
      <c r="R166" s="208"/>
      <c r="T166" s="209"/>
      <c r="U166" s="204"/>
      <c r="V166" s="204"/>
      <c r="W166" s="204"/>
      <c r="X166" s="204"/>
      <c r="Y166" s="204"/>
      <c r="Z166" s="204"/>
      <c r="AA166" s="210"/>
      <c r="AT166" s="211" t="s">
        <v>155</v>
      </c>
      <c r="AU166" s="211" t="s">
        <v>80</v>
      </c>
      <c r="AV166" s="202" t="s">
        <v>80</v>
      </c>
      <c r="AW166" s="202" t="s">
        <v>29</v>
      </c>
      <c r="AX166" s="202" t="s">
        <v>77</v>
      </c>
      <c r="AY166" s="211" t="s">
        <v>148</v>
      </c>
    </row>
    <row r="167" spans="2:65" s="29" customFormat="1" ht="31.5" customHeight="1">
      <c r="B167" s="30"/>
      <c r="C167" s="192" t="s">
        <v>237</v>
      </c>
      <c r="D167" s="192" t="s">
        <v>149</v>
      </c>
      <c r="E167" s="193" t="s">
        <v>278</v>
      </c>
      <c r="F167" s="194" t="s">
        <v>279</v>
      </c>
      <c r="G167" s="194"/>
      <c r="H167" s="194"/>
      <c r="I167" s="194"/>
      <c r="J167" s="195" t="s">
        <v>173</v>
      </c>
      <c r="K167" s="196">
        <v>93.853</v>
      </c>
      <c r="L167" s="197">
        <v>80.5</v>
      </c>
      <c r="M167" s="197"/>
      <c r="N167" s="197">
        <f>ROUND(L167*K167,2)</f>
        <v>7555.17</v>
      </c>
      <c r="O167" s="197"/>
      <c r="P167" s="197"/>
      <c r="Q167" s="197"/>
      <c r="R167" s="32"/>
      <c r="T167" s="198"/>
      <c r="U167" s="41" t="s">
        <v>36</v>
      </c>
      <c r="V167" s="199">
        <v>0.055</v>
      </c>
      <c r="W167" s="199">
        <f>V167*K167</f>
        <v>5.161915</v>
      </c>
      <c r="X167" s="199">
        <v>0</v>
      </c>
      <c r="Y167" s="199">
        <f>X167*K167</f>
        <v>0</v>
      </c>
      <c r="Z167" s="199">
        <v>0</v>
      </c>
      <c r="AA167" s="200">
        <f>Z167*K167</f>
        <v>0</v>
      </c>
      <c r="AR167" s="11" t="s">
        <v>86</v>
      </c>
      <c r="AT167" s="11" t="s">
        <v>149</v>
      </c>
      <c r="AU167" s="11" t="s">
        <v>80</v>
      </c>
      <c r="AY167" s="11" t="s">
        <v>148</v>
      </c>
      <c r="BE167" s="201">
        <f>IF(U167="základní",N167,0)</f>
        <v>7555.17</v>
      </c>
      <c r="BF167" s="201">
        <f>IF(U167="snížená",N167,0)</f>
        <v>0</v>
      </c>
      <c r="BG167" s="201">
        <f>IF(U167="zákl. přenesená",N167,0)</f>
        <v>0</v>
      </c>
      <c r="BH167" s="201">
        <f>IF(U167="sníž. přenesená",N167,0)</f>
        <v>0</v>
      </c>
      <c r="BI167" s="201">
        <f>IF(U167="nulová",N167,0)</f>
        <v>0</v>
      </c>
      <c r="BJ167" s="11" t="s">
        <v>77</v>
      </c>
      <c r="BK167" s="201">
        <f>ROUND(L167*K167,2)</f>
        <v>7555.17</v>
      </c>
      <c r="BL167" s="11" t="s">
        <v>86</v>
      </c>
      <c r="BM167" s="11" t="s">
        <v>1057</v>
      </c>
    </row>
    <row r="168" spans="2:65" s="29" customFormat="1" ht="31.5" customHeight="1">
      <c r="B168" s="30"/>
      <c r="C168" s="192" t="s">
        <v>242</v>
      </c>
      <c r="D168" s="192" t="s">
        <v>149</v>
      </c>
      <c r="E168" s="193" t="s">
        <v>282</v>
      </c>
      <c r="F168" s="194" t="s">
        <v>283</v>
      </c>
      <c r="G168" s="194"/>
      <c r="H168" s="194"/>
      <c r="I168" s="194"/>
      <c r="J168" s="195" t="s">
        <v>173</v>
      </c>
      <c r="K168" s="196">
        <v>649.279</v>
      </c>
      <c r="L168" s="197">
        <v>79.5</v>
      </c>
      <c r="M168" s="197"/>
      <c r="N168" s="197">
        <f>ROUND(L168*K168,2)</f>
        <v>51617.68</v>
      </c>
      <c r="O168" s="197"/>
      <c r="P168" s="197"/>
      <c r="Q168" s="197"/>
      <c r="R168" s="32"/>
      <c r="T168" s="198"/>
      <c r="U168" s="41" t="s">
        <v>36</v>
      </c>
      <c r="V168" s="199">
        <v>0.29900000000000004</v>
      </c>
      <c r="W168" s="199">
        <f>V168*K168</f>
        <v>194.13442100000003</v>
      </c>
      <c r="X168" s="199">
        <v>0</v>
      </c>
      <c r="Y168" s="199">
        <f>X168*K168</f>
        <v>0</v>
      </c>
      <c r="Z168" s="199">
        <v>0</v>
      </c>
      <c r="AA168" s="200">
        <f>Z168*K168</f>
        <v>0</v>
      </c>
      <c r="AR168" s="11" t="s">
        <v>86</v>
      </c>
      <c r="AT168" s="11" t="s">
        <v>149</v>
      </c>
      <c r="AU168" s="11" t="s">
        <v>80</v>
      </c>
      <c r="AY168" s="11" t="s">
        <v>148</v>
      </c>
      <c r="BE168" s="201">
        <f>IF(U168="základní",N168,0)</f>
        <v>51617.68</v>
      </c>
      <c r="BF168" s="201">
        <f>IF(U168="snížená",N168,0)</f>
        <v>0</v>
      </c>
      <c r="BG168" s="201">
        <f>IF(U168="zákl. přenesená",N168,0)</f>
        <v>0</v>
      </c>
      <c r="BH168" s="201">
        <f>IF(U168="sníž. přenesená",N168,0)</f>
        <v>0</v>
      </c>
      <c r="BI168" s="201">
        <f>IF(U168="nulová",N168,0)</f>
        <v>0</v>
      </c>
      <c r="BJ168" s="11" t="s">
        <v>77</v>
      </c>
      <c r="BK168" s="201">
        <f>ROUND(L168*K168,2)</f>
        <v>51617.68</v>
      </c>
      <c r="BL168" s="11" t="s">
        <v>86</v>
      </c>
      <c r="BM168" s="11" t="s">
        <v>1058</v>
      </c>
    </row>
    <row r="169" spans="2:51" s="202" customFormat="1" ht="22.5" customHeight="1">
      <c r="B169" s="203"/>
      <c r="C169" s="204"/>
      <c r="D169" s="204"/>
      <c r="E169" s="205"/>
      <c r="F169" s="206" t="s">
        <v>1059</v>
      </c>
      <c r="G169" s="206"/>
      <c r="H169" s="206"/>
      <c r="I169" s="206"/>
      <c r="J169" s="204"/>
      <c r="K169" s="207">
        <v>938.53</v>
      </c>
      <c r="L169" s="204"/>
      <c r="M169" s="204"/>
      <c r="N169" s="204"/>
      <c r="O169" s="204"/>
      <c r="P169" s="204"/>
      <c r="Q169" s="204"/>
      <c r="R169" s="208"/>
      <c r="T169" s="209"/>
      <c r="U169" s="204"/>
      <c r="V169" s="204"/>
      <c r="W169" s="204"/>
      <c r="X169" s="204"/>
      <c r="Y169" s="204"/>
      <c r="Z169" s="204"/>
      <c r="AA169" s="210"/>
      <c r="AT169" s="211" t="s">
        <v>155</v>
      </c>
      <c r="AU169" s="211" t="s">
        <v>80</v>
      </c>
      <c r="AV169" s="202" t="s">
        <v>80</v>
      </c>
      <c r="AW169" s="202" t="s">
        <v>29</v>
      </c>
      <c r="AX169" s="202" t="s">
        <v>71</v>
      </c>
      <c r="AY169" s="211" t="s">
        <v>148</v>
      </c>
    </row>
    <row r="170" spans="2:51" s="202" customFormat="1" ht="22.5" customHeight="1">
      <c r="B170" s="203"/>
      <c r="C170" s="204"/>
      <c r="D170" s="204"/>
      <c r="E170" s="205"/>
      <c r="F170" s="212" t="s">
        <v>1060</v>
      </c>
      <c r="G170" s="212"/>
      <c r="H170" s="212"/>
      <c r="I170" s="212"/>
      <c r="J170" s="204"/>
      <c r="K170" s="207">
        <v>-271.607</v>
      </c>
      <c r="L170" s="204"/>
      <c r="M170" s="204"/>
      <c r="N170" s="204"/>
      <c r="O170" s="204"/>
      <c r="P170" s="204"/>
      <c r="Q170" s="204"/>
      <c r="R170" s="208"/>
      <c r="T170" s="209"/>
      <c r="U170" s="204"/>
      <c r="V170" s="204"/>
      <c r="W170" s="204"/>
      <c r="X170" s="204"/>
      <c r="Y170" s="204"/>
      <c r="Z170" s="204"/>
      <c r="AA170" s="210"/>
      <c r="AT170" s="211" t="s">
        <v>155</v>
      </c>
      <c r="AU170" s="211" t="s">
        <v>80</v>
      </c>
      <c r="AV170" s="202" t="s">
        <v>80</v>
      </c>
      <c r="AW170" s="202" t="s">
        <v>29</v>
      </c>
      <c r="AX170" s="202" t="s">
        <v>71</v>
      </c>
      <c r="AY170" s="211" t="s">
        <v>148</v>
      </c>
    </row>
    <row r="171" spans="2:51" s="202" customFormat="1" ht="22.5" customHeight="1">
      <c r="B171" s="203"/>
      <c r="C171" s="204"/>
      <c r="D171" s="204"/>
      <c r="E171" s="205"/>
      <c r="F171" s="212" t="s">
        <v>1061</v>
      </c>
      <c r="G171" s="212"/>
      <c r="H171" s="212"/>
      <c r="I171" s="212"/>
      <c r="J171" s="204"/>
      <c r="K171" s="207">
        <v>-17.644</v>
      </c>
      <c r="L171" s="204"/>
      <c r="M171" s="204"/>
      <c r="N171" s="204"/>
      <c r="O171" s="204"/>
      <c r="P171" s="204"/>
      <c r="Q171" s="204"/>
      <c r="R171" s="208"/>
      <c r="T171" s="209"/>
      <c r="U171" s="204"/>
      <c r="V171" s="204"/>
      <c r="W171" s="204"/>
      <c r="X171" s="204"/>
      <c r="Y171" s="204"/>
      <c r="Z171" s="204"/>
      <c r="AA171" s="210"/>
      <c r="AT171" s="211" t="s">
        <v>155</v>
      </c>
      <c r="AU171" s="211" t="s">
        <v>80</v>
      </c>
      <c r="AV171" s="202" t="s">
        <v>80</v>
      </c>
      <c r="AW171" s="202" t="s">
        <v>29</v>
      </c>
      <c r="AX171" s="202" t="s">
        <v>71</v>
      </c>
      <c r="AY171" s="211" t="s">
        <v>148</v>
      </c>
    </row>
    <row r="172" spans="2:51" s="223" customFormat="1" ht="22.5" customHeight="1">
      <c r="B172" s="224"/>
      <c r="C172" s="225"/>
      <c r="D172" s="225"/>
      <c r="E172" s="226"/>
      <c r="F172" s="227" t="s">
        <v>290</v>
      </c>
      <c r="G172" s="227"/>
      <c r="H172" s="227"/>
      <c r="I172" s="227"/>
      <c r="J172" s="225"/>
      <c r="K172" s="228">
        <v>649.279</v>
      </c>
      <c r="L172" s="225"/>
      <c r="M172" s="225"/>
      <c r="N172" s="225"/>
      <c r="O172" s="225"/>
      <c r="P172" s="225"/>
      <c r="Q172" s="225"/>
      <c r="R172" s="229"/>
      <c r="T172" s="230"/>
      <c r="U172" s="225"/>
      <c r="V172" s="225"/>
      <c r="W172" s="225"/>
      <c r="X172" s="225"/>
      <c r="Y172" s="225"/>
      <c r="Z172" s="225"/>
      <c r="AA172" s="231"/>
      <c r="AT172" s="232" t="s">
        <v>155</v>
      </c>
      <c r="AU172" s="232" t="s">
        <v>80</v>
      </c>
      <c r="AV172" s="223" t="s">
        <v>86</v>
      </c>
      <c r="AW172" s="223" t="s">
        <v>29</v>
      </c>
      <c r="AX172" s="223" t="s">
        <v>77</v>
      </c>
      <c r="AY172" s="232" t="s">
        <v>148</v>
      </c>
    </row>
    <row r="173" spans="2:65" s="29" customFormat="1" ht="31.5" customHeight="1">
      <c r="B173" s="30"/>
      <c r="C173" s="192" t="s">
        <v>10</v>
      </c>
      <c r="D173" s="192" t="s">
        <v>149</v>
      </c>
      <c r="E173" s="193" t="s">
        <v>292</v>
      </c>
      <c r="F173" s="194" t="s">
        <v>293</v>
      </c>
      <c r="G173" s="194"/>
      <c r="H173" s="194"/>
      <c r="I173" s="194"/>
      <c r="J173" s="195" t="s">
        <v>173</v>
      </c>
      <c r="K173" s="196">
        <v>205.72</v>
      </c>
      <c r="L173" s="197">
        <v>335</v>
      </c>
      <c r="M173" s="197"/>
      <c r="N173" s="197">
        <f>ROUND(L173*K173,2)</f>
        <v>68916.2</v>
      </c>
      <c r="O173" s="197"/>
      <c r="P173" s="197"/>
      <c r="Q173" s="197"/>
      <c r="R173" s="32"/>
      <c r="T173" s="198"/>
      <c r="U173" s="41" t="s">
        <v>36</v>
      </c>
      <c r="V173" s="199">
        <v>1.587</v>
      </c>
      <c r="W173" s="199">
        <f>V173*K173</f>
        <v>326.47764</v>
      </c>
      <c r="X173" s="199">
        <v>0</v>
      </c>
      <c r="Y173" s="199">
        <f>X173*K173</f>
        <v>0</v>
      </c>
      <c r="Z173" s="199">
        <v>0</v>
      </c>
      <c r="AA173" s="200">
        <f>Z173*K173</f>
        <v>0</v>
      </c>
      <c r="AR173" s="11" t="s">
        <v>86</v>
      </c>
      <c r="AT173" s="11" t="s">
        <v>149</v>
      </c>
      <c r="AU173" s="11" t="s">
        <v>80</v>
      </c>
      <c r="AY173" s="11" t="s">
        <v>148</v>
      </c>
      <c r="BE173" s="201">
        <f>IF(U173="základní",N173,0)</f>
        <v>68916.2</v>
      </c>
      <c r="BF173" s="201">
        <f>IF(U173="snížená",N173,0)</f>
        <v>0</v>
      </c>
      <c r="BG173" s="201">
        <f>IF(U173="zákl. přenesená",N173,0)</f>
        <v>0</v>
      </c>
      <c r="BH173" s="201">
        <f>IF(U173="sníž. přenesená",N173,0)</f>
        <v>0</v>
      </c>
      <c r="BI173" s="201">
        <f>IF(U173="nulová",N173,0)</f>
        <v>0</v>
      </c>
      <c r="BJ173" s="11" t="s">
        <v>77</v>
      </c>
      <c r="BK173" s="201">
        <f>ROUND(L173*K173,2)</f>
        <v>68916.2</v>
      </c>
      <c r="BL173" s="11" t="s">
        <v>86</v>
      </c>
      <c r="BM173" s="11" t="s">
        <v>1062</v>
      </c>
    </row>
    <row r="174" spans="2:51" s="202" customFormat="1" ht="22.5" customHeight="1">
      <c r="B174" s="203"/>
      <c r="C174" s="204"/>
      <c r="D174" s="204"/>
      <c r="E174" s="205"/>
      <c r="F174" s="206" t="s">
        <v>1063</v>
      </c>
      <c r="G174" s="206"/>
      <c r="H174" s="206"/>
      <c r="I174" s="206"/>
      <c r="J174" s="204"/>
      <c r="K174" s="207">
        <v>214.124</v>
      </c>
      <c r="L174" s="204"/>
      <c r="M174" s="204"/>
      <c r="N174" s="204"/>
      <c r="O174" s="204"/>
      <c r="P174" s="204"/>
      <c r="Q174" s="204"/>
      <c r="R174" s="208"/>
      <c r="T174" s="209"/>
      <c r="U174" s="204"/>
      <c r="V174" s="204"/>
      <c r="W174" s="204"/>
      <c r="X174" s="204"/>
      <c r="Y174" s="204"/>
      <c r="Z174" s="204"/>
      <c r="AA174" s="210"/>
      <c r="AT174" s="211" t="s">
        <v>155</v>
      </c>
      <c r="AU174" s="211" t="s">
        <v>80</v>
      </c>
      <c r="AV174" s="202" t="s">
        <v>80</v>
      </c>
      <c r="AW174" s="202" t="s">
        <v>29</v>
      </c>
      <c r="AX174" s="202" t="s">
        <v>71</v>
      </c>
      <c r="AY174" s="211" t="s">
        <v>148</v>
      </c>
    </row>
    <row r="175" spans="2:51" s="202" customFormat="1" ht="22.5" customHeight="1">
      <c r="B175" s="203"/>
      <c r="C175" s="204"/>
      <c r="D175" s="204"/>
      <c r="E175" s="205"/>
      <c r="F175" s="212" t="s">
        <v>1064</v>
      </c>
      <c r="G175" s="212"/>
      <c r="H175" s="212"/>
      <c r="I175" s="212"/>
      <c r="J175" s="204"/>
      <c r="K175" s="207">
        <v>-8.404</v>
      </c>
      <c r="L175" s="204"/>
      <c r="M175" s="204"/>
      <c r="N175" s="204"/>
      <c r="O175" s="204"/>
      <c r="P175" s="204"/>
      <c r="Q175" s="204"/>
      <c r="R175" s="208"/>
      <c r="T175" s="209"/>
      <c r="U175" s="204"/>
      <c r="V175" s="204"/>
      <c r="W175" s="204"/>
      <c r="X175" s="204"/>
      <c r="Y175" s="204"/>
      <c r="Z175" s="204"/>
      <c r="AA175" s="210"/>
      <c r="AT175" s="211" t="s">
        <v>155</v>
      </c>
      <c r="AU175" s="211" t="s">
        <v>80</v>
      </c>
      <c r="AV175" s="202" t="s">
        <v>80</v>
      </c>
      <c r="AW175" s="202" t="s">
        <v>29</v>
      </c>
      <c r="AX175" s="202" t="s">
        <v>71</v>
      </c>
      <c r="AY175" s="211" t="s">
        <v>148</v>
      </c>
    </row>
    <row r="176" spans="2:51" s="223" customFormat="1" ht="22.5" customHeight="1">
      <c r="B176" s="224"/>
      <c r="C176" s="225"/>
      <c r="D176" s="225"/>
      <c r="E176" s="226"/>
      <c r="F176" s="227" t="s">
        <v>290</v>
      </c>
      <c r="G176" s="227"/>
      <c r="H176" s="227"/>
      <c r="I176" s="227"/>
      <c r="J176" s="225"/>
      <c r="K176" s="228">
        <v>205.72</v>
      </c>
      <c r="L176" s="225"/>
      <c r="M176" s="225"/>
      <c r="N176" s="225"/>
      <c r="O176" s="225"/>
      <c r="P176" s="225"/>
      <c r="Q176" s="225"/>
      <c r="R176" s="229"/>
      <c r="T176" s="230"/>
      <c r="U176" s="225"/>
      <c r="V176" s="225"/>
      <c r="W176" s="225"/>
      <c r="X176" s="225"/>
      <c r="Y176" s="225"/>
      <c r="Z176" s="225"/>
      <c r="AA176" s="231"/>
      <c r="AT176" s="232" t="s">
        <v>155</v>
      </c>
      <c r="AU176" s="232" t="s">
        <v>80</v>
      </c>
      <c r="AV176" s="223" t="s">
        <v>86</v>
      </c>
      <c r="AW176" s="223" t="s">
        <v>29</v>
      </c>
      <c r="AX176" s="223" t="s">
        <v>77</v>
      </c>
      <c r="AY176" s="232" t="s">
        <v>148</v>
      </c>
    </row>
    <row r="177" spans="2:65" s="29" customFormat="1" ht="22.5" customHeight="1">
      <c r="B177" s="30"/>
      <c r="C177" s="233" t="s">
        <v>249</v>
      </c>
      <c r="D177" s="233" t="s">
        <v>297</v>
      </c>
      <c r="E177" s="234" t="s">
        <v>1065</v>
      </c>
      <c r="F177" s="235" t="s">
        <v>1066</v>
      </c>
      <c r="G177" s="235"/>
      <c r="H177" s="235"/>
      <c r="I177" s="235"/>
      <c r="J177" s="236" t="s">
        <v>300</v>
      </c>
      <c r="K177" s="237">
        <v>228.555</v>
      </c>
      <c r="L177" s="238">
        <v>82</v>
      </c>
      <c r="M177" s="238"/>
      <c r="N177" s="238">
        <f>ROUND(L177*K177,2)</f>
        <v>18741.51</v>
      </c>
      <c r="O177" s="238"/>
      <c r="P177" s="238"/>
      <c r="Q177" s="238"/>
      <c r="R177" s="32"/>
      <c r="T177" s="198"/>
      <c r="U177" s="41" t="s">
        <v>36</v>
      </c>
      <c r="V177" s="199">
        <v>0</v>
      </c>
      <c r="W177" s="199">
        <f>V177*K177</f>
        <v>0</v>
      </c>
      <c r="X177" s="199">
        <v>1</v>
      </c>
      <c r="Y177" s="199">
        <f>X177*K177</f>
        <v>228.555</v>
      </c>
      <c r="Z177" s="199">
        <v>0</v>
      </c>
      <c r="AA177" s="200">
        <f>Z177*K177</f>
        <v>0</v>
      </c>
      <c r="AR177" s="11" t="s">
        <v>182</v>
      </c>
      <c r="AT177" s="11" t="s">
        <v>297</v>
      </c>
      <c r="AU177" s="11" t="s">
        <v>80</v>
      </c>
      <c r="AY177" s="11" t="s">
        <v>148</v>
      </c>
      <c r="BE177" s="201">
        <f>IF(U177="základní",N177,0)</f>
        <v>18741.51</v>
      </c>
      <c r="BF177" s="201">
        <f>IF(U177="snížená",N177,0)</f>
        <v>0</v>
      </c>
      <c r="BG177" s="201">
        <f>IF(U177="zákl. přenesená",N177,0)</f>
        <v>0</v>
      </c>
      <c r="BH177" s="201">
        <f>IF(U177="sníž. přenesená",N177,0)</f>
        <v>0</v>
      </c>
      <c r="BI177" s="201">
        <f>IF(U177="nulová",N177,0)</f>
        <v>0</v>
      </c>
      <c r="BJ177" s="11" t="s">
        <v>77</v>
      </c>
      <c r="BK177" s="201">
        <f>ROUND(L177*K177,2)</f>
        <v>18741.51</v>
      </c>
      <c r="BL177" s="11" t="s">
        <v>86</v>
      </c>
      <c r="BM177" s="11" t="s">
        <v>1067</v>
      </c>
    </row>
    <row r="178" spans="2:51" s="202" customFormat="1" ht="22.5" customHeight="1">
      <c r="B178" s="203"/>
      <c r="C178" s="204"/>
      <c r="D178" s="204"/>
      <c r="E178" s="205"/>
      <c r="F178" s="206" t="s">
        <v>1068</v>
      </c>
      <c r="G178" s="206"/>
      <c r="H178" s="206"/>
      <c r="I178" s="206"/>
      <c r="J178" s="204"/>
      <c r="K178" s="207">
        <v>228.555</v>
      </c>
      <c r="L178" s="204"/>
      <c r="M178" s="204"/>
      <c r="N178" s="204"/>
      <c r="O178" s="204"/>
      <c r="P178" s="204"/>
      <c r="Q178" s="204"/>
      <c r="R178" s="208"/>
      <c r="T178" s="209"/>
      <c r="U178" s="204"/>
      <c r="V178" s="204"/>
      <c r="W178" s="204"/>
      <c r="X178" s="204"/>
      <c r="Y178" s="204"/>
      <c r="Z178" s="204"/>
      <c r="AA178" s="210"/>
      <c r="AT178" s="211" t="s">
        <v>155</v>
      </c>
      <c r="AU178" s="211" t="s">
        <v>80</v>
      </c>
      <c r="AV178" s="202" t="s">
        <v>80</v>
      </c>
      <c r="AW178" s="202" t="s">
        <v>29</v>
      </c>
      <c r="AX178" s="202" t="s">
        <v>77</v>
      </c>
      <c r="AY178" s="211" t="s">
        <v>148</v>
      </c>
    </row>
    <row r="179" spans="2:65" s="29" customFormat="1" ht="31.5" customHeight="1">
      <c r="B179" s="30"/>
      <c r="C179" s="192" t="s">
        <v>253</v>
      </c>
      <c r="D179" s="192" t="s">
        <v>149</v>
      </c>
      <c r="E179" s="193" t="s">
        <v>304</v>
      </c>
      <c r="F179" s="194" t="s">
        <v>305</v>
      </c>
      <c r="G179" s="194"/>
      <c r="H179" s="194"/>
      <c r="I179" s="194"/>
      <c r="J179" s="195" t="s">
        <v>152</v>
      </c>
      <c r="K179" s="196">
        <v>2281.89</v>
      </c>
      <c r="L179" s="197">
        <v>78.5</v>
      </c>
      <c r="M179" s="197"/>
      <c r="N179" s="197">
        <f>ROUND(L179*K179,2)</f>
        <v>179128.37</v>
      </c>
      <c r="O179" s="197"/>
      <c r="P179" s="197"/>
      <c r="Q179" s="197"/>
      <c r="R179" s="32"/>
      <c r="T179" s="198"/>
      <c r="U179" s="41" t="s">
        <v>36</v>
      </c>
      <c r="V179" s="199">
        <v>0.33</v>
      </c>
      <c r="W179" s="199">
        <f>V179*K179</f>
        <v>753.0237</v>
      </c>
      <c r="X179" s="199">
        <v>0</v>
      </c>
      <c r="Y179" s="199">
        <f>X179*K179</f>
        <v>0</v>
      </c>
      <c r="Z179" s="199">
        <v>0</v>
      </c>
      <c r="AA179" s="200">
        <f>Z179*K179</f>
        <v>0</v>
      </c>
      <c r="AR179" s="11" t="s">
        <v>86</v>
      </c>
      <c r="AT179" s="11" t="s">
        <v>149</v>
      </c>
      <c r="AU179" s="11" t="s">
        <v>80</v>
      </c>
      <c r="AY179" s="11" t="s">
        <v>148</v>
      </c>
      <c r="BE179" s="201">
        <f>IF(U179="základní",N179,0)</f>
        <v>179128.37</v>
      </c>
      <c r="BF179" s="201">
        <f>IF(U179="snížená",N179,0)</f>
        <v>0</v>
      </c>
      <c r="BG179" s="201">
        <f>IF(U179="zákl. přenesená",N179,0)</f>
        <v>0</v>
      </c>
      <c r="BH179" s="201">
        <f>IF(U179="sníž. přenesená",N179,0)</f>
        <v>0</v>
      </c>
      <c r="BI179" s="201">
        <f>IF(U179="nulová",N179,0)</f>
        <v>0</v>
      </c>
      <c r="BJ179" s="11" t="s">
        <v>77</v>
      </c>
      <c r="BK179" s="201">
        <f>ROUND(L179*K179,2)</f>
        <v>179128.37</v>
      </c>
      <c r="BL179" s="11" t="s">
        <v>86</v>
      </c>
      <c r="BM179" s="11" t="s">
        <v>1069</v>
      </c>
    </row>
    <row r="180" spans="2:51" s="202" customFormat="1" ht="22.5" customHeight="1">
      <c r="B180" s="203"/>
      <c r="C180" s="204"/>
      <c r="D180" s="204"/>
      <c r="E180" s="205"/>
      <c r="F180" s="206" t="s">
        <v>1070</v>
      </c>
      <c r="G180" s="206"/>
      <c r="H180" s="206"/>
      <c r="I180" s="206"/>
      <c r="J180" s="204"/>
      <c r="K180" s="207">
        <v>2281.89</v>
      </c>
      <c r="L180" s="204"/>
      <c r="M180" s="204"/>
      <c r="N180" s="204"/>
      <c r="O180" s="204"/>
      <c r="P180" s="204"/>
      <c r="Q180" s="204"/>
      <c r="R180" s="208"/>
      <c r="T180" s="209"/>
      <c r="U180" s="204"/>
      <c r="V180" s="204"/>
      <c r="W180" s="204"/>
      <c r="X180" s="204"/>
      <c r="Y180" s="204"/>
      <c r="Z180" s="204"/>
      <c r="AA180" s="210"/>
      <c r="AT180" s="211" t="s">
        <v>155</v>
      </c>
      <c r="AU180" s="211" t="s">
        <v>80</v>
      </c>
      <c r="AV180" s="202" t="s">
        <v>80</v>
      </c>
      <c r="AW180" s="202" t="s">
        <v>29</v>
      </c>
      <c r="AX180" s="202" t="s">
        <v>77</v>
      </c>
      <c r="AY180" s="211" t="s">
        <v>148</v>
      </c>
    </row>
    <row r="181" spans="2:63" s="178" customFormat="1" ht="29.25" customHeight="1">
      <c r="B181" s="179"/>
      <c r="C181" s="180"/>
      <c r="D181" s="190" t="s">
        <v>116</v>
      </c>
      <c r="E181" s="190"/>
      <c r="F181" s="190"/>
      <c r="G181" s="190"/>
      <c r="H181" s="190"/>
      <c r="I181" s="190"/>
      <c r="J181" s="190"/>
      <c r="K181" s="190"/>
      <c r="L181" s="190"/>
      <c r="M181" s="190"/>
      <c r="N181" s="191">
        <f>BK181</f>
        <v>872.78</v>
      </c>
      <c r="O181" s="191"/>
      <c r="P181" s="191"/>
      <c r="Q181" s="191"/>
      <c r="R181" s="183"/>
      <c r="T181" s="184"/>
      <c r="U181" s="180"/>
      <c r="V181" s="180"/>
      <c r="W181" s="185">
        <f>SUM(W182:W183)</f>
        <v>0.21019200000000005</v>
      </c>
      <c r="X181" s="180"/>
      <c r="Y181" s="185">
        <f>SUM(Y182:Y183)</f>
        <v>0</v>
      </c>
      <c r="Z181" s="180"/>
      <c r="AA181" s="186">
        <f>SUM(AA182:AA183)</f>
        <v>0</v>
      </c>
      <c r="AR181" s="187" t="s">
        <v>77</v>
      </c>
      <c r="AT181" s="188" t="s">
        <v>70</v>
      </c>
      <c r="AU181" s="188" t="s">
        <v>77</v>
      </c>
      <c r="AY181" s="187" t="s">
        <v>148</v>
      </c>
      <c r="BK181" s="189">
        <f>SUM(BK182:BK183)</f>
        <v>872.78</v>
      </c>
    </row>
    <row r="182" spans="2:65" s="29" customFormat="1" ht="31.5" customHeight="1">
      <c r="B182" s="30"/>
      <c r="C182" s="192" t="s">
        <v>258</v>
      </c>
      <c r="D182" s="192" t="s">
        <v>149</v>
      </c>
      <c r="E182" s="193" t="s">
        <v>314</v>
      </c>
      <c r="F182" s="194" t="s">
        <v>315</v>
      </c>
      <c r="G182" s="194"/>
      <c r="H182" s="194"/>
      <c r="I182" s="194"/>
      <c r="J182" s="195" t="s">
        <v>173</v>
      </c>
      <c r="K182" s="196">
        <v>0.30200000000000005</v>
      </c>
      <c r="L182" s="197">
        <v>2890</v>
      </c>
      <c r="M182" s="197"/>
      <c r="N182" s="197">
        <f>ROUND(L182*K182,2)</f>
        <v>872.78</v>
      </c>
      <c r="O182" s="197"/>
      <c r="P182" s="197"/>
      <c r="Q182" s="197"/>
      <c r="R182" s="32"/>
      <c r="T182" s="198"/>
      <c r="U182" s="41" t="s">
        <v>36</v>
      </c>
      <c r="V182" s="199">
        <v>0.6960000000000001</v>
      </c>
      <c r="W182" s="199">
        <f>V182*K182</f>
        <v>0.21019200000000005</v>
      </c>
      <c r="X182" s="199">
        <v>0</v>
      </c>
      <c r="Y182" s="199">
        <f>X182*K182</f>
        <v>0</v>
      </c>
      <c r="Z182" s="199">
        <v>0</v>
      </c>
      <c r="AA182" s="200">
        <f>Z182*K182</f>
        <v>0</v>
      </c>
      <c r="AR182" s="11" t="s">
        <v>86</v>
      </c>
      <c r="AT182" s="11" t="s">
        <v>149</v>
      </c>
      <c r="AU182" s="11" t="s">
        <v>80</v>
      </c>
      <c r="AY182" s="11" t="s">
        <v>148</v>
      </c>
      <c r="BE182" s="201">
        <f>IF(U182="základní",N182,0)</f>
        <v>872.78</v>
      </c>
      <c r="BF182" s="201">
        <f>IF(U182="snížená",N182,0)</f>
        <v>0</v>
      </c>
      <c r="BG182" s="201">
        <f>IF(U182="zákl. přenesená",N182,0)</f>
        <v>0</v>
      </c>
      <c r="BH182" s="201">
        <f>IF(U182="sníž. přenesená",N182,0)</f>
        <v>0</v>
      </c>
      <c r="BI182" s="201">
        <f>IF(U182="nulová",N182,0)</f>
        <v>0</v>
      </c>
      <c r="BJ182" s="11" t="s">
        <v>77</v>
      </c>
      <c r="BK182" s="201">
        <f>ROUND(L182*K182,2)</f>
        <v>872.78</v>
      </c>
      <c r="BL182" s="11" t="s">
        <v>86</v>
      </c>
      <c r="BM182" s="11" t="s">
        <v>1071</v>
      </c>
    </row>
    <row r="183" spans="2:51" s="202" customFormat="1" ht="22.5" customHeight="1">
      <c r="B183" s="203"/>
      <c r="C183" s="204"/>
      <c r="D183" s="204"/>
      <c r="E183" s="205"/>
      <c r="F183" s="206" t="s">
        <v>1072</v>
      </c>
      <c r="G183" s="206"/>
      <c r="H183" s="206"/>
      <c r="I183" s="206"/>
      <c r="J183" s="204"/>
      <c r="K183" s="207">
        <v>0.30200000000000005</v>
      </c>
      <c r="L183" s="204"/>
      <c r="M183" s="204"/>
      <c r="N183" s="204"/>
      <c r="O183" s="204"/>
      <c r="P183" s="204"/>
      <c r="Q183" s="204"/>
      <c r="R183" s="208"/>
      <c r="T183" s="209"/>
      <c r="U183" s="204"/>
      <c r="V183" s="204"/>
      <c r="W183" s="204"/>
      <c r="X183" s="204"/>
      <c r="Y183" s="204"/>
      <c r="Z183" s="204"/>
      <c r="AA183" s="210"/>
      <c r="AT183" s="211" t="s">
        <v>155</v>
      </c>
      <c r="AU183" s="211" t="s">
        <v>80</v>
      </c>
      <c r="AV183" s="202" t="s">
        <v>80</v>
      </c>
      <c r="AW183" s="202" t="s">
        <v>29</v>
      </c>
      <c r="AX183" s="202" t="s">
        <v>77</v>
      </c>
      <c r="AY183" s="211" t="s">
        <v>148</v>
      </c>
    </row>
    <row r="184" spans="2:63" s="178" customFormat="1" ht="29.25" customHeight="1">
      <c r="B184" s="179"/>
      <c r="C184" s="180"/>
      <c r="D184" s="190" t="s">
        <v>117</v>
      </c>
      <c r="E184" s="190"/>
      <c r="F184" s="190"/>
      <c r="G184" s="190"/>
      <c r="H184" s="190"/>
      <c r="I184" s="190"/>
      <c r="J184" s="190"/>
      <c r="K184" s="190"/>
      <c r="L184" s="190"/>
      <c r="M184" s="190"/>
      <c r="N184" s="191">
        <f>BK184</f>
        <v>13332.6</v>
      </c>
      <c r="O184" s="191"/>
      <c r="P184" s="191"/>
      <c r="Q184" s="191"/>
      <c r="R184" s="183"/>
      <c r="T184" s="184"/>
      <c r="U184" s="180"/>
      <c r="V184" s="180"/>
      <c r="W184" s="185">
        <f>W185</f>
        <v>34.07220000000001</v>
      </c>
      <c r="X184" s="180"/>
      <c r="Y184" s="185">
        <f>Y185</f>
        <v>0</v>
      </c>
      <c r="Z184" s="180"/>
      <c r="AA184" s="186">
        <f>AA185</f>
        <v>0</v>
      </c>
      <c r="AR184" s="187" t="s">
        <v>77</v>
      </c>
      <c r="AT184" s="188" t="s">
        <v>70</v>
      </c>
      <c r="AU184" s="188" t="s">
        <v>77</v>
      </c>
      <c r="AY184" s="187" t="s">
        <v>148</v>
      </c>
      <c r="BK184" s="189">
        <f>BK185</f>
        <v>13332.6</v>
      </c>
    </row>
    <row r="185" spans="2:65" s="29" customFormat="1" ht="22.5" customHeight="1">
      <c r="B185" s="30"/>
      <c r="C185" s="192" t="s">
        <v>262</v>
      </c>
      <c r="D185" s="192" t="s">
        <v>149</v>
      </c>
      <c r="E185" s="193" t="s">
        <v>1073</v>
      </c>
      <c r="F185" s="194" t="s">
        <v>1074</v>
      </c>
      <c r="G185" s="194"/>
      <c r="H185" s="194"/>
      <c r="I185" s="194"/>
      <c r="J185" s="195" t="s">
        <v>169</v>
      </c>
      <c r="K185" s="196">
        <v>493.8</v>
      </c>
      <c r="L185" s="197">
        <v>27</v>
      </c>
      <c r="M185" s="197"/>
      <c r="N185" s="197">
        <f>ROUND(L185*K185,2)</f>
        <v>13332.6</v>
      </c>
      <c r="O185" s="197"/>
      <c r="P185" s="197"/>
      <c r="Q185" s="197"/>
      <c r="R185" s="32"/>
      <c r="T185" s="198"/>
      <c r="U185" s="41" t="s">
        <v>36</v>
      </c>
      <c r="V185" s="199">
        <v>0.06900000000000002</v>
      </c>
      <c r="W185" s="199">
        <f>V185*K185</f>
        <v>34.07220000000001</v>
      </c>
      <c r="X185" s="199">
        <v>0</v>
      </c>
      <c r="Y185" s="199">
        <f>X185*K185</f>
        <v>0</v>
      </c>
      <c r="Z185" s="199">
        <v>0</v>
      </c>
      <c r="AA185" s="200">
        <f>Z185*K185</f>
        <v>0</v>
      </c>
      <c r="AR185" s="11" t="s">
        <v>86</v>
      </c>
      <c r="AT185" s="11" t="s">
        <v>149</v>
      </c>
      <c r="AU185" s="11" t="s">
        <v>80</v>
      </c>
      <c r="AY185" s="11" t="s">
        <v>148</v>
      </c>
      <c r="BE185" s="201">
        <f>IF(U185="základní",N185,0)</f>
        <v>13332.6</v>
      </c>
      <c r="BF185" s="201">
        <f>IF(U185="snížená",N185,0)</f>
        <v>0</v>
      </c>
      <c r="BG185" s="201">
        <f>IF(U185="zákl. přenesená",N185,0)</f>
        <v>0</v>
      </c>
      <c r="BH185" s="201">
        <f>IF(U185="sníž. přenesená",N185,0)</f>
        <v>0</v>
      </c>
      <c r="BI185" s="201">
        <f>IF(U185="nulová",N185,0)</f>
        <v>0</v>
      </c>
      <c r="BJ185" s="11" t="s">
        <v>77</v>
      </c>
      <c r="BK185" s="201">
        <f>ROUND(L185*K185,2)</f>
        <v>13332.6</v>
      </c>
      <c r="BL185" s="11" t="s">
        <v>86</v>
      </c>
      <c r="BM185" s="11" t="s">
        <v>1075</v>
      </c>
    </row>
    <row r="186" spans="2:63" s="178" customFormat="1" ht="29.25" customHeight="1">
      <c r="B186" s="179"/>
      <c r="C186" s="180"/>
      <c r="D186" s="190" t="s">
        <v>118</v>
      </c>
      <c r="E186" s="190"/>
      <c r="F186" s="190"/>
      <c r="G186" s="190"/>
      <c r="H186" s="190"/>
      <c r="I186" s="190"/>
      <c r="J186" s="190"/>
      <c r="K186" s="190"/>
      <c r="L186" s="190"/>
      <c r="M186" s="190"/>
      <c r="N186" s="239">
        <f>BK186</f>
        <v>37019.57</v>
      </c>
      <c r="O186" s="239"/>
      <c r="P186" s="239"/>
      <c r="Q186" s="239"/>
      <c r="R186" s="183"/>
      <c r="T186" s="184"/>
      <c r="U186" s="180"/>
      <c r="V186" s="180"/>
      <c r="W186" s="185">
        <f>SUM(W187:W188)</f>
        <v>62.666810999999996</v>
      </c>
      <c r="X186" s="180"/>
      <c r="Y186" s="185">
        <f>SUM(Y187:Y188)</f>
        <v>0</v>
      </c>
      <c r="Z186" s="180"/>
      <c r="AA186" s="186">
        <f>SUM(AA187:AA188)</f>
        <v>0</v>
      </c>
      <c r="AR186" s="187" t="s">
        <v>77</v>
      </c>
      <c r="AT186" s="188" t="s">
        <v>70</v>
      </c>
      <c r="AU186" s="188" t="s">
        <v>77</v>
      </c>
      <c r="AY186" s="187" t="s">
        <v>148</v>
      </c>
      <c r="BK186" s="189">
        <f>SUM(BK187:BK188)</f>
        <v>37019.57</v>
      </c>
    </row>
    <row r="187" spans="2:65" s="29" customFormat="1" ht="22.5" customHeight="1">
      <c r="B187" s="30"/>
      <c r="C187" s="192" t="s">
        <v>267</v>
      </c>
      <c r="D187" s="192" t="s">
        <v>149</v>
      </c>
      <c r="E187" s="193" t="s">
        <v>328</v>
      </c>
      <c r="F187" s="194" t="s">
        <v>329</v>
      </c>
      <c r="G187" s="194"/>
      <c r="H187" s="194"/>
      <c r="I187" s="194"/>
      <c r="J187" s="195" t="s">
        <v>173</v>
      </c>
      <c r="K187" s="196">
        <v>47.583</v>
      </c>
      <c r="L187" s="197">
        <v>778</v>
      </c>
      <c r="M187" s="197"/>
      <c r="N187" s="197">
        <f>ROUND(L187*K187,2)</f>
        <v>37019.57</v>
      </c>
      <c r="O187" s="197"/>
      <c r="P187" s="197"/>
      <c r="Q187" s="197"/>
      <c r="R187" s="32"/>
      <c r="T187" s="198"/>
      <c r="U187" s="41" t="s">
        <v>36</v>
      </c>
      <c r="V187" s="199">
        <v>1.317</v>
      </c>
      <c r="W187" s="199">
        <f>V187*K187</f>
        <v>62.666810999999996</v>
      </c>
      <c r="X187" s="199">
        <v>0</v>
      </c>
      <c r="Y187" s="199">
        <f>X187*K187</f>
        <v>0</v>
      </c>
      <c r="Z187" s="199">
        <v>0</v>
      </c>
      <c r="AA187" s="200">
        <f>Z187*K187</f>
        <v>0</v>
      </c>
      <c r="AR187" s="11" t="s">
        <v>86</v>
      </c>
      <c r="AT187" s="11" t="s">
        <v>149</v>
      </c>
      <c r="AU187" s="11" t="s">
        <v>80</v>
      </c>
      <c r="AY187" s="11" t="s">
        <v>148</v>
      </c>
      <c r="BE187" s="201">
        <f>IF(U187="základní",N187,0)</f>
        <v>37019.57</v>
      </c>
      <c r="BF187" s="201">
        <f>IF(U187="snížená",N187,0)</f>
        <v>0</v>
      </c>
      <c r="BG187" s="201">
        <f>IF(U187="zákl. přenesená",N187,0)</f>
        <v>0</v>
      </c>
      <c r="BH187" s="201">
        <f>IF(U187="sníž. přenesená",N187,0)</f>
        <v>0</v>
      </c>
      <c r="BI187" s="201">
        <f>IF(U187="nulová",N187,0)</f>
        <v>0</v>
      </c>
      <c r="BJ187" s="11" t="s">
        <v>77</v>
      </c>
      <c r="BK187" s="201">
        <f>ROUND(L187*K187,2)</f>
        <v>37019.57</v>
      </c>
      <c r="BL187" s="11" t="s">
        <v>86</v>
      </c>
      <c r="BM187" s="11" t="s">
        <v>1076</v>
      </c>
    </row>
    <row r="188" spans="2:51" s="202" customFormat="1" ht="22.5" customHeight="1">
      <c r="B188" s="203"/>
      <c r="C188" s="204"/>
      <c r="D188" s="204"/>
      <c r="E188" s="205"/>
      <c r="F188" s="206" t="s">
        <v>1077</v>
      </c>
      <c r="G188" s="206"/>
      <c r="H188" s="206"/>
      <c r="I188" s="206"/>
      <c r="J188" s="204"/>
      <c r="K188" s="207">
        <v>47.583</v>
      </c>
      <c r="L188" s="204"/>
      <c r="M188" s="204"/>
      <c r="N188" s="204"/>
      <c r="O188" s="204"/>
      <c r="P188" s="204"/>
      <c r="Q188" s="204"/>
      <c r="R188" s="208"/>
      <c r="T188" s="209"/>
      <c r="U188" s="204"/>
      <c r="V188" s="204"/>
      <c r="W188" s="204"/>
      <c r="X188" s="204"/>
      <c r="Y188" s="204"/>
      <c r="Z188" s="204"/>
      <c r="AA188" s="210"/>
      <c r="AT188" s="211" t="s">
        <v>155</v>
      </c>
      <c r="AU188" s="211" t="s">
        <v>80</v>
      </c>
      <c r="AV188" s="202" t="s">
        <v>80</v>
      </c>
      <c r="AW188" s="202" t="s">
        <v>29</v>
      </c>
      <c r="AX188" s="202" t="s">
        <v>77</v>
      </c>
      <c r="AY188" s="211" t="s">
        <v>148</v>
      </c>
    </row>
    <row r="189" spans="2:63" s="178" customFormat="1" ht="29.25" customHeight="1">
      <c r="B189" s="179"/>
      <c r="C189" s="180"/>
      <c r="D189" s="190" t="s">
        <v>119</v>
      </c>
      <c r="E189" s="190"/>
      <c r="F189" s="190"/>
      <c r="G189" s="190"/>
      <c r="H189" s="190"/>
      <c r="I189" s="190"/>
      <c r="J189" s="190"/>
      <c r="K189" s="190"/>
      <c r="L189" s="190"/>
      <c r="M189" s="190"/>
      <c r="N189" s="191">
        <f>BK189</f>
        <v>47328.32000000001</v>
      </c>
      <c r="O189" s="191"/>
      <c r="P189" s="191"/>
      <c r="Q189" s="191"/>
      <c r="R189" s="183"/>
      <c r="T189" s="184"/>
      <c r="U189" s="180"/>
      <c r="V189" s="180"/>
      <c r="W189" s="185">
        <f>SUM(W190:W194)</f>
        <v>46.46954000000001</v>
      </c>
      <c r="X189" s="180"/>
      <c r="Y189" s="185">
        <f>SUM(Y190:Y194)</f>
        <v>32.1260056</v>
      </c>
      <c r="Z189" s="180"/>
      <c r="AA189" s="186">
        <f>SUM(AA190:AA194)</f>
        <v>0</v>
      </c>
      <c r="AR189" s="187" t="s">
        <v>77</v>
      </c>
      <c r="AT189" s="188" t="s">
        <v>70</v>
      </c>
      <c r="AU189" s="188" t="s">
        <v>77</v>
      </c>
      <c r="AY189" s="187" t="s">
        <v>148</v>
      </c>
      <c r="BK189" s="189">
        <f>SUM(BK190:BK194)</f>
        <v>47328.32000000001</v>
      </c>
    </row>
    <row r="190" spans="2:65" s="29" customFormat="1" ht="31.5" customHeight="1">
      <c r="B190" s="30"/>
      <c r="C190" s="192" t="s">
        <v>272</v>
      </c>
      <c r="D190" s="192" t="s">
        <v>149</v>
      </c>
      <c r="E190" s="193" t="s">
        <v>343</v>
      </c>
      <c r="F190" s="194" t="s">
        <v>344</v>
      </c>
      <c r="G190" s="194"/>
      <c r="H190" s="194"/>
      <c r="I190" s="194"/>
      <c r="J190" s="195" t="s">
        <v>152</v>
      </c>
      <c r="K190" s="196">
        <v>47.71</v>
      </c>
      <c r="L190" s="197">
        <v>129</v>
      </c>
      <c r="M190" s="197"/>
      <c r="N190" s="197">
        <f>ROUND(L190*K190,2)</f>
        <v>6154.59</v>
      </c>
      <c r="O190" s="197"/>
      <c r="P190" s="197"/>
      <c r="Q190" s="197"/>
      <c r="R190" s="32"/>
      <c r="T190" s="198"/>
      <c r="U190" s="41" t="s">
        <v>36</v>
      </c>
      <c r="V190" s="199">
        <v>0.17500000000000002</v>
      </c>
      <c r="W190" s="199">
        <f>V190*K190</f>
        <v>8.349250000000001</v>
      </c>
      <c r="X190" s="199">
        <v>0.27994</v>
      </c>
      <c r="Y190" s="199">
        <f>X190*K190</f>
        <v>13.355937400000002</v>
      </c>
      <c r="Z190" s="199">
        <v>0</v>
      </c>
      <c r="AA190" s="200">
        <f>Z190*K190</f>
        <v>0</v>
      </c>
      <c r="AR190" s="11" t="s">
        <v>86</v>
      </c>
      <c r="AT190" s="11" t="s">
        <v>149</v>
      </c>
      <c r="AU190" s="11" t="s">
        <v>80</v>
      </c>
      <c r="AY190" s="11" t="s">
        <v>148</v>
      </c>
      <c r="BE190" s="201">
        <f>IF(U190="základní",N190,0)</f>
        <v>6154.59</v>
      </c>
      <c r="BF190" s="201">
        <f>IF(U190="snížená",N190,0)</f>
        <v>0</v>
      </c>
      <c r="BG190" s="201">
        <f>IF(U190="zákl. přenesená",N190,0)</f>
        <v>0</v>
      </c>
      <c r="BH190" s="201">
        <f>IF(U190="sníž. přenesená",N190,0)</f>
        <v>0</v>
      </c>
      <c r="BI190" s="201">
        <f>IF(U190="nulová",N190,0)</f>
        <v>0</v>
      </c>
      <c r="BJ190" s="11" t="s">
        <v>77</v>
      </c>
      <c r="BK190" s="201">
        <f>ROUND(L190*K190,2)</f>
        <v>6154.59</v>
      </c>
      <c r="BL190" s="11" t="s">
        <v>86</v>
      </c>
      <c r="BM190" s="11" t="s">
        <v>1078</v>
      </c>
    </row>
    <row r="191" spans="2:51" s="202" customFormat="1" ht="22.5" customHeight="1">
      <c r="B191" s="203"/>
      <c r="C191" s="204"/>
      <c r="D191" s="204"/>
      <c r="E191" s="205"/>
      <c r="F191" s="206" t="s">
        <v>1014</v>
      </c>
      <c r="G191" s="206"/>
      <c r="H191" s="206"/>
      <c r="I191" s="206"/>
      <c r="J191" s="204"/>
      <c r="K191" s="207">
        <v>47.71</v>
      </c>
      <c r="L191" s="204"/>
      <c r="M191" s="204"/>
      <c r="N191" s="204"/>
      <c r="O191" s="204"/>
      <c r="P191" s="204"/>
      <c r="Q191" s="204"/>
      <c r="R191" s="208"/>
      <c r="T191" s="209"/>
      <c r="U191" s="204"/>
      <c r="V191" s="204"/>
      <c r="W191" s="204"/>
      <c r="X191" s="204"/>
      <c r="Y191" s="204"/>
      <c r="Z191" s="204"/>
      <c r="AA191" s="210"/>
      <c r="AT191" s="211" t="s">
        <v>155</v>
      </c>
      <c r="AU191" s="211" t="s">
        <v>80</v>
      </c>
      <c r="AV191" s="202" t="s">
        <v>80</v>
      </c>
      <c r="AW191" s="202" t="s">
        <v>29</v>
      </c>
      <c r="AX191" s="202" t="s">
        <v>77</v>
      </c>
      <c r="AY191" s="211" t="s">
        <v>148</v>
      </c>
    </row>
    <row r="192" spans="2:65" s="29" customFormat="1" ht="44.25" customHeight="1">
      <c r="B192" s="30"/>
      <c r="C192" s="192" t="s">
        <v>277</v>
      </c>
      <c r="D192" s="192" t="s">
        <v>149</v>
      </c>
      <c r="E192" s="193" t="s">
        <v>347</v>
      </c>
      <c r="F192" s="194" t="s">
        <v>348</v>
      </c>
      <c r="G192" s="194"/>
      <c r="H192" s="194"/>
      <c r="I192" s="194"/>
      <c r="J192" s="195" t="s">
        <v>152</v>
      </c>
      <c r="K192" s="196">
        <v>47.71</v>
      </c>
      <c r="L192" s="197">
        <v>501</v>
      </c>
      <c r="M192" s="197"/>
      <c r="N192" s="197">
        <f>ROUND(L192*K192,2)</f>
        <v>23902.71</v>
      </c>
      <c r="O192" s="197"/>
      <c r="P192" s="197"/>
      <c r="Q192" s="197"/>
      <c r="R192" s="32"/>
      <c r="T192" s="198"/>
      <c r="U192" s="41" t="s">
        <v>36</v>
      </c>
      <c r="V192" s="199">
        <v>0.374</v>
      </c>
      <c r="W192" s="199">
        <f>V192*K192</f>
        <v>17.84354</v>
      </c>
      <c r="X192" s="199">
        <v>0.26376</v>
      </c>
      <c r="Y192" s="199">
        <f>X192*K192</f>
        <v>12.5839896</v>
      </c>
      <c r="Z192" s="199">
        <v>0</v>
      </c>
      <c r="AA192" s="200">
        <f>Z192*K192</f>
        <v>0</v>
      </c>
      <c r="AR192" s="11" t="s">
        <v>86</v>
      </c>
      <c r="AT192" s="11" t="s">
        <v>149</v>
      </c>
      <c r="AU192" s="11" t="s">
        <v>80</v>
      </c>
      <c r="AY192" s="11" t="s">
        <v>148</v>
      </c>
      <c r="BE192" s="201">
        <f>IF(U192="základní",N192,0)</f>
        <v>23902.71</v>
      </c>
      <c r="BF192" s="201">
        <f>IF(U192="snížená",N192,0)</f>
        <v>0</v>
      </c>
      <c r="BG192" s="201">
        <f>IF(U192="zákl. přenesená",N192,0)</f>
        <v>0</v>
      </c>
      <c r="BH192" s="201">
        <f>IF(U192="sníž. přenesená",N192,0)</f>
        <v>0</v>
      </c>
      <c r="BI192" s="201">
        <f>IF(U192="nulová",N192,0)</f>
        <v>0</v>
      </c>
      <c r="BJ192" s="11" t="s">
        <v>77</v>
      </c>
      <c r="BK192" s="201">
        <f>ROUND(L192*K192,2)</f>
        <v>23902.71</v>
      </c>
      <c r="BL192" s="11" t="s">
        <v>86</v>
      </c>
      <c r="BM192" s="11" t="s">
        <v>1079</v>
      </c>
    </row>
    <row r="193" spans="2:65" s="29" customFormat="1" ht="44.25" customHeight="1">
      <c r="B193" s="30"/>
      <c r="C193" s="192" t="s">
        <v>281</v>
      </c>
      <c r="D193" s="192" t="s">
        <v>149</v>
      </c>
      <c r="E193" s="193" t="s">
        <v>351</v>
      </c>
      <c r="F193" s="194" t="s">
        <v>352</v>
      </c>
      <c r="G193" s="194"/>
      <c r="H193" s="194"/>
      <c r="I193" s="194"/>
      <c r="J193" s="195" t="s">
        <v>152</v>
      </c>
      <c r="K193" s="196">
        <v>47.71</v>
      </c>
      <c r="L193" s="197">
        <v>354</v>
      </c>
      <c r="M193" s="197"/>
      <c r="N193" s="197">
        <f>ROUND(L193*K193,2)</f>
        <v>16889.34</v>
      </c>
      <c r="O193" s="197"/>
      <c r="P193" s="197"/>
      <c r="Q193" s="197"/>
      <c r="R193" s="32"/>
      <c r="T193" s="198"/>
      <c r="U193" s="41" t="s">
        <v>36</v>
      </c>
      <c r="V193" s="199">
        <v>0.42300000000000004</v>
      </c>
      <c r="W193" s="199">
        <f>V193*K193</f>
        <v>20.181330000000003</v>
      </c>
      <c r="X193" s="199">
        <v>0.12966</v>
      </c>
      <c r="Y193" s="199">
        <f>X193*K193</f>
        <v>6.1860786</v>
      </c>
      <c r="Z193" s="199">
        <v>0</v>
      </c>
      <c r="AA193" s="200">
        <f>Z193*K193</f>
        <v>0</v>
      </c>
      <c r="AR193" s="11" t="s">
        <v>86</v>
      </c>
      <c r="AT193" s="11" t="s">
        <v>149</v>
      </c>
      <c r="AU193" s="11" t="s">
        <v>80</v>
      </c>
      <c r="AY193" s="11" t="s">
        <v>148</v>
      </c>
      <c r="BE193" s="201">
        <f>IF(U193="základní",N193,0)</f>
        <v>16889.34</v>
      </c>
      <c r="BF193" s="201">
        <f>IF(U193="snížená",N193,0)</f>
        <v>0</v>
      </c>
      <c r="BG193" s="201">
        <f>IF(U193="zákl. přenesená",N193,0)</f>
        <v>0</v>
      </c>
      <c r="BH193" s="201">
        <f>IF(U193="sníž. přenesená",N193,0)</f>
        <v>0</v>
      </c>
      <c r="BI193" s="201">
        <f>IF(U193="nulová",N193,0)</f>
        <v>0</v>
      </c>
      <c r="BJ193" s="11" t="s">
        <v>77</v>
      </c>
      <c r="BK193" s="201">
        <f>ROUND(L193*K193,2)</f>
        <v>16889.34</v>
      </c>
      <c r="BL193" s="11" t="s">
        <v>86</v>
      </c>
      <c r="BM193" s="11" t="s">
        <v>1080</v>
      </c>
    </row>
    <row r="194" spans="2:65" s="29" customFormat="1" ht="31.5" customHeight="1">
      <c r="B194" s="30"/>
      <c r="C194" s="192" t="s">
        <v>291</v>
      </c>
      <c r="D194" s="192" t="s">
        <v>149</v>
      </c>
      <c r="E194" s="193" t="s">
        <v>355</v>
      </c>
      <c r="F194" s="194" t="s">
        <v>356</v>
      </c>
      <c r="G194" s="194"/>
      <c r="H194" s="194"/>
      <c r="I194" s="194"/>
      <c r="J194" s="195" t="s">
        <v>152</v>
      </c>
      <c r="K194" s="196">
        <v>47.71</v>
      </c>
      <c r="L194" s="197">
        <v>8</v>
      </c>
      <c r="M194" s="197"/>
      <c r="N194" s="197">
        <f>ROUND(L194*K194,2)</f>
        <v>381.68</v>
      </c>
      <c r="O194" s="197"/>
      <c r="P194" s="197"/>
      <c r="Q194" s="197"/>
      <c r="R194" s="32"/>
      <c r="T194" s="198"/>
      <c r="U194" s="41" t="s">
        <v>36</v>
      </c>
      <c r="V194" s="199">
        <v>0.002</v>
      </c>
      <c r="W194" s="199">
        <f>V194*K194</f>
        <v>0.09542</v>
      </c>
      <c r="X194" s="199">
        <v>0</v>
      </c>
      <c r="Y194" s="199">
        <f>X194*K194</f>
        <v>0</v>
      </c>
      <c r="Z194" s="199">
        <v>0</v>
      </c>
      <c r="AA194" s="200">
        <f>Z194*K194</f>
        <v>0</v>
      </c>
      <c r="AR194" s="11" t="s">
        <v>86</v>
      </c>
      <c r="AT194" s="11" t="s">
        <v>149</v>
      </c>
      <c r="AU194" s="11" t="s">
        <v>80</v>
      </c>
      <c r="AY194" s="11" t="s">
        <v>148</v>
      </c>
      <c r="BE194" s="201">
        <f>IF(U194="základní",N194,0)</f>
        <v>381.68</v>
      </c>
      <c r="BF194" s="201">
        <f>IF(U194="snížená",N194,0)</f>
        <v>0</v>
      </c>
      <c r="BG194" s="201">
        <f>IF(U194="zákl. přenesená",N194,0)</f>
        <v>0</v>
      </c>
      <c r="BH194" s="201">
        <f>IF(U194="sníž. přenesená",N194,0)</f>
        <v>0</v>
      </c>
      <c r="BI194" s="201">
        <f>IF(U194="nulová",N194,0)</f>
        <v>0</v>
      </c>
      <c r="BJ194" s="11" t="s">
        <v>77</v>
      </c>
      <c r="BK194" s="201">
        <f>ROUND(L194*K194,2)</f>
        <v>381.68</v>
      </c>
      <c r="BL194" s="11" t="s">
        <v>86</v>
      </c>
      <c r="BM194" s="11" t="s">
        <v>1081</v>
      </c>
    </row>
    <row r="195" spans="2:63" s="178" customFormat="1" ht="29.25" customHeight="1">
      <c r="B195" s="179"/>
      <c r="C195" s="180"/>
      <c r="D195" s="190" t="s">
        <v>121</v>
      </c>
      <c r="E195" s="190"/>
      <c r="F195" s="190"/>
      <c r="G195" s="190"/>
      <c r="H195" s="190"/>
      <c r="I195" s="190"/>
      <c r="J195" s="190"/>
      <c r="K195" s="190"/>
      <c r="L195" s="190"/>
      <c r="M195" s="190"/>
      <c r="N195" s="239">
        <f>BK195</f>
        <v>1701662.31</v>
      </c>
      <c r="O195" s="239"/>
      <c r="P195" s="239"/>
      <c r="Q195" s="239"/>
      <c r="R195" s="183"/>
      <c r="T195" s="184"/>
      <c r="U195" s="180"/>
      <c r="V195" s="180"/>
      <c r="W195" s="185">
        <f>SUM(W196:W228)</f>
        <v>254.93020000000004</v>
      </c>
      <c r="X195" s="180"/>
      <c r="Y195" s="185">
        <f>SUM(Y196:Y228)</f>
        <v>18.336593100000005</v>
      </c>
      <c r="Z195" s="180"/>
      <c r="AA195" s="186">
        <f>SUM(AA196:AA228)</f>
        <v>0</v>
      </c>
      <c r="AR195" s="187" t="s">
        <v>77</v>
      </c>
      <c r="AT195" s="188" t="s">
        <v>70</v>
      </c>
      <c r="AU195" s="188" t="s">
        <v>77</v>
      </c>
      <c r="AY195" s="187" t="s">
        <v>148</v>
      </c>
      <c r="BK195" s="189">
        <f>SUM(BK196:BK228)</f>
        <v>1701662.31</v>
      </c>
    </row>
    <row r="196" spans="2:65" s="29" customFormat="1" ht="22.5" customHeight="1">
      <c r="B196" s="30"/>
      <c r="C196" s="192" t="s">
        <v>296</v>
      </c>
      <c r="D196" s="192" t="s">
        <v>149</v>
      </c>
      <c r="E196" s="193" t="s">
        <v>1082</v>
      </c>
      <c r="F196" s="194" t="s">
        <v>1083</v>
      </c>
      <c r="G196" s="194"/>
      <c r="H196" s="194"/>
      <c r="I196" s="194"/>
      <c r="J196" s="195" t="s">
        <v>321</v>
      </c>
      <c r="K196" s="196">
        <v>1</v>
      </c>
      <c r="L196" s="197">
        <v>7090</v>
      </c>
      <c r="M196" s="197"/>
      <c r="N196" s="197">
        <f>ROUND(L196*K196,2)</f>
        <v>7090</v>
      </c>
      <c r="O196" s="197"/>
      <c r="P196" s="197"/>
      <c r="Q196" s="197"/>
      <c r="R196" s="32"/>
      <c r="T196" s="198"/>
      <c r="U196" s="41" t="s">
        <v>36</v>
      </c>
      <c r="V196" s="199">
        <v>20.388</v>
      </c>
      <c r="W196" s="199">
        <f>V196*K196</f>
        <v>20.388</v>
      </c>
      <c r="X196" s="199">
        <v>1.4732500000000002</v>
      </c>
      <c r="Y196" s="199">
        <f>X196*K196</f>
        <v>1.4732500000000002</v>
      </c>
      <c r="Z196" s="199">
        <v>0</v>
      </c>
      <c r="AA196" s="200">
        <f>Z196*K196</f>
        <v>0</v>
      </c>
      <c r="AR196" s="11" t="s">
        <v>86</v>
      </c>
      <c r="AT196" s="11" t="s">
        <v>149</v>
      </c>
      <c r="AU196" s="11" t="s">
        <v>80</v>
      </c>
      <c r="AY196" s="11" t="s">
        <v>148</v>
      </c>
      <c r="BE196" s="201">
        <f>IF(U196="základní",N196,0)</f>
        <v>7090</v>
      </c>
      <c r="BF196" s="201">
        <f>IF(U196="snížená",N196,0)</f>
        <v>0</v>
      </c>
      <c r="BG196" s="201">
        <f>IF(U196="zákl. přenesená",N196,0)</f>
        <v>0</v>
      </c>
      <c r="BH196" s="201">
        <f>IF(U196="sníž. přenesená",N196,0)</f>
        <v>0</v>
      </c>
      <c r="BI196" s="201">
        <f>IF(U196="nulová",N196,0)</f>
        <v>0</v>
      </c>
      <c r="BJ196" s="11" t="s">
        <v>77</v>
      </c>
      <c r="BK196" s="201">
        <f>ROUND(L196*K196,2)</f>
        <v>7090</v>
      </c>
      <c r="BL196" s="11" t="s">
        <v>86</v>
      </c>
      <c r="BM196" s="11" t="s">
        <v>1084</v>
      </c>
    </row>
    <row r="197" spans="2:65" s="29" customFormat="1" ht="31.5" customHeight="1">
      <c r="B197" s="30"/>
      <c r="C197" s="192" t="s">
        <v>303</v>
      </c>
      <c r="D197" s="192" t="s">
        <v>149</v>
      </c>
      <c r="E197" s="193" t="s">
        <v>1085</v>
      </c>
      <c r="F197" s="194" t="s">
        <v>1086</v>
      </c>
      <c r="G197" s="194"/>
      <c r="H197" s="194"/>
      <c r="I197" s="194"/>
      <c r="J197" s="195" t="s">
        <v>169</v>
      </c>
      <c r="K197" s="196">
        <v>493.8</v>
      </c>
      <c r="L197" s="197">
        <v>112</v>
      </c>
      <c r="M197" s="197"/>
      <c r="N197" s="197">
        <f>ROUND(L197*K197,2)</f>
        <v>55305.6</v>
      </c>
      <c r="O197" s="197"/>
      <c r="P197" s="197"/>
      <c r="Q197" s="197"/>
      <c r="R197" s="32"/>
      <c r="T197" s="198"/>
      <c r="U197" s="41" t="s">
        <v>36</v>
      </c>
      <c r="V197" s="199">
        <v>0.29200000000000004</v>
      </c>
      <c r="W197" s="199">
        <f>V197*K197</f>
        <v>144.1896</v>
      </c>
      <c r="X197" s="199">
        <v>1E-05</v>
      </c>
      <c r="Y197" s="199">
        <f>X197*K197</f>
        <v>0.0049380000000000005</v>
      </c>
      <c r="Z197" s="199">
        <v>0</v>
      </c>
      <c r="AA197" s="200">
        <f>Z197*K197</f>
        <v>0</v>
      </c>
      <c r="AR197" s="11" t="s">
        <v>86</v>
      </c>
      <c r="AT197" s="11" t="s">
        <v>149</v>
      </c>
      <c r="AU197" s="11" t="s">
        <v>80</v>
      </c>
      <c r="AY197" s="11" t="s">
        <v>148</v>
      </c>
      <c r="BE197" s="201">
        <f>IF(U197="základní",N197,0)</f>
        <v>55305.6</v>
      </c>
      <c r="BF197" s="201">
        <f>IF(U197="snížená",N197,0)</f>
        <v>0</v>
      </c>
      <c r="BG197" s="201">
        <f>IF(U197="zákl. přenesená",N197,0)</f>
        <v>0</v>
      </c>
      <c r="BH197" s="201">
        <f>IF(U197="sníž. přenesená",N197,0)</f>
        <v>0</v>
      </c>
      <c r="BI197" s="201">
        <f>IF(U197="nulová",N197,0)</f>
        <v>0</v>
      </c>
      <c r="BJ197" s="11" t="s">
        <v>77</v>
      </c>
      <c r="BK197" s="201">
        <f>ROUND(L197*K197,2)</f>
        <v>55305.6</v>
      </c>
      <c r="BL197" s="11" t="s">
        <v>86</v>
      </c>
      <c r="BM197" s="11" t="s">
        <v>1087</v>
      </c>
    </row>
    <row r="198" spans="2:65" s="29" customFormat="1" ht="31.5" customHeight="1">
      <c r="B198" s="30"/>
      <c r="C198" s="233" t="s">
        <v>308</v>
      </c>
      <c r="D198" s="233" t="s">
        <v>297</v>
      </c>
      <c r="E198" s="234" t="s">
        <v>1088</v>
      </c>
      <c r="F198" s="235" t="s">
        <v>1089</v>
      </c>
      <c r="G198" s="235"/>
      <c r="H198" s="235"/>
      <c r="I198" s="235"/>
      <c r="J198" s="236" t="s">
        <v>321</v>
      </c>
      <c r="K198" s="237">
        <v>89.954</v>
      </c>
      <c r="L198" s="238">
        <v>2420</v>
      </c>
      <c r="M198" s="238"/>
      <c r="N198" s="238">
        <f>ROUND(L198*K198,2)</f>
        <v>217688.68</v>
      </c>
      <c r="O198" s="238"/>
      <c r="P198" s="238"/>
      <c r="Q198" s="238"/>
      <c r="R198" s="32"/>
      <c r="T198" s="198"/>
      <c r="U198" s="41" t="s">
        <v>36</v>
      </c>
      <c r="V198" s="199">
        <v>0</v>
      </c>
      <c r="W198" s="199">
        <f>V198*K198</f>
        <v>0</v>
      </c>
      <c r="X198" s="199">
        <v>0.017400000000000002</v>
      </c>
      <c r="Y198" s="199">
        <f>X198*K198</f>
        <v>1.5651996000000001</v>
      </c>
      <c r="Z198" s="199">
        <v>0</v>
      </c>
      <c r="AA198" s="200">
        <f>Z198*K198</f>
        <v>0</v>
      </c>
      <c r="AR198" s="11" t="s">
        <v>182</v>
      </c>
      <c r="AT198" s="11" t="s">
        <v>297</v>
      </c>
      <c r="AU198" s="11" t="s">
        <v>80</v>
      </c>
      <c r="AY198" s="11" t="s">
        <v>148</v>
      </c>
      <c r="BE198" s="201">
        <f>IF(U198="základní",N198,0)</f>
        <v>217688.68</v>
      </c>
      <c r="BF198" s="201">
        <f>IF(U198="snížená",N198,0)</f>
        <v>0</v>
      </c>
      <c r="BG198" s="201">
        <f>IF(U198="zákl. přenesená",N198,0)</f>
        <v>0</v>
      </c>
      <c r="BH198" s="201">
        <f>IF(U198="sníž. přenesená",N198,0)</f>
        <v>0</v>
      </c>
      <c r="BI198" s="201">
        <f>IF(U198="nulová",N198,0)</f>
        <v>0</v>
      </c>
      <c r="BJ198" s="11" t="s">
        <v>77</v>
      </c>
      <c r="BK198" s="201">
        <f>ROUND(L198*K198,2)</f>
        <v>217688.68</v>
      </c>
      <c r="BL198" s="11" t="s">
        <v>86</v>
      </c>
      <c r="BM198" s="11" t="s">
        <v>1090</v>
      </c>
    </row>
    <row r="199" spans="2:51" s="202" customFormat="1" ht="22.5" customHeight="1">
      <c r="B199" s="203"/>
      <c r="C199" s="204"/>
      <c r="D199" s="204"/>
      <c r="E199" s="205"/>
      <c r="F199" s="206" t="s">
        <v>1091</v>
      </c>
      <c r="G199" s="206"/>
      <c r="H199" s="206"/>
      <c r="I199" s="206"/>
      <c r="J199" s="204"/>
      <c r="K199" s="207">
        <v>89.954</v>
      </c>
      <c r="L199" s="204"/>
      <c r="M199" s="204"/>
      <c r="N199" s="204"/>
      <c r="O199" s="204"/>
      <c r="P199" s="204"/>
      <c r="Q199" s="204"/>
      <c r="R199" s="208"/>
      <c r="T199" s="209"/>
      <c r="U199" s="204"/>
      <c r="V199" s="204"/>
      <c r="W199" s="204"/>
      <c r="X199" s="204"/>
      <c r="Y199" s="204"/>
      <c r="Z199" s="204"/>
      <c r="AA199" s="210"/>
      <c r="AT199" s="211" t="s">
        <v>155</v>
      </c>
      <c r="AU199" s="211" t="s">
        <v>80</v>
      </c>
      <c r="AV199" s="202" t="s">
        <v>80</v>
      </c>
      <c r="AW199" s="202" t="s">
        <v>29</v>
      </c>
      <c r="AX199" s="202" t="s">
        <v>77</v>
      </c>
      <c r="AY199" s="211" t="s">
        <v>148</v>
      </c>
    </row>
    <row r="200" spans="2:65" s="29" customFormat="1" ht="31.5" customHeight="1">
      <c r="B200" s="30"/>
      <c r="C200" s="192" t="s">
        <v>313</v>
      </c>
      <c r="D200" s="192" t="s">
        <v>149</v>
      </c>
      <c r="E200" s="193" t="s">
        <v>1092</v>
      </c>
      <c r="F200" s="194" t="s">
        <v>1093</v>
      </c>
      <c r="G200" s="194"/>
      <c r="H200" s="194"/>
      <c r="I200" s="194"/>
      <c r="J200" s="195" t="s">
        <v>321</v>
      </c>
      <c r="K200" s="196">
        <v>7</v>
      </c>
      <c r="L200" s="197">
        <v>176</v>
      </c>
      <c r="M200" s="197"/>
      <c r="N200" s="197">
        <f>ROUND(L200*K200,2)</f>
        <v>1232</v>
      </c>
      <c r="O200" s="197"/>
      <c r="P200" s="197"/>
      <c r="Q200" s="197"/>
      <c r="R200" s="32"/>
      <c r="T200" s="198"/>
      <c r="U200" s="41" t="s">
        <v>36</v>
      </c>
      <c r="V200" s="199">
        <v>0.6830000000000002</v>
      </c>
      <c r="W200" s="199">
        <f>V200*K200</f>
        <v>4.7810000000000015</v>
      </c>
      <c r="X200" s="199">
        <v>0</v>
      </c>
      <c r="Y200" s="199">
        <f>X200*K200</f>
        <v>0</v>
      </c>
      <c r="Z200" s="199">
        <v>0</v>
      </c>
      <c r="AA200" s="200">
        <f>Z200*K200</f>
        <v>0</v>
      </c>
      <c r="AR200" s="11" t="s">
        <v>86</v>
      </c>
      <c r="AT200" s="11" t="s">
        <v>149</v>
      </c>
      <c r="AU200" s="11" t="s">
        <v>80</v>
      </c>
      <c r="AY200" s="11" t="s">
        <v>148</v>
      </c>
      <c r="BE200" s="201">
        <f>IF(U200="základní",N200,0)</f>
        <v>1232</v>
      </c>
      <c r="BF200" s="201">
        <f>IF(U200="snížená",N200,0)</f>
        <v>0</v>
      </c>
      <c r="BG200" s="201">
        <f>IF(U200="zákl. přenesená",N200,0)</f>
        <v>0</v>
      </c>
      <c r="BH200" s="201">
        <f>IF(U200="sníž. přenesená",N200,0)</f>
        <v>0</v>
      </c>
      <c r="BI200" s="201">
        <f>IF(U200="nulová",N200,0)</f>
        <v>0</v>
      </c>
      <c r="BJ200" s="11" t="s">
        <v>77</v>
      </c>
      <c r="BK200" s="201">
        <f>ROUND(L200*K200,2)</f>
        <v>1232</v>
      </c>
      <c r="BL200" s="11" t="s">
        <v>86</v>
      </c>
      <c r="BM200" s="11" t="s">
        <v>1094</v>
      </c>
    </row>
    <row r="201" spans="2:65" s="29" customFormat="1" ht="31.5" customHeight="1">
      <c r="B201" s="30"/>
      <c r="C201" s="233" t="s">
        <v>318</v>
      </c>
      <c r="D201" s="233" t="s">
        <v>297</v>
      </c>
      <c r="E201" s="234" t="s">
        <v>1095</v>
      </c>
      <c r="F201" s="235" t="s">
        <v>1096</v>
      </c>
      <c r="G201" s="235"/>
      <c r="H201" s="235"/>
      <c r="I201" s="235"/>
      <c r="J201" s="236" t="s">
        <v>321</v>
      </c>
      <c r="K201" s="237">
        <v>7.105</v>
      </c>
      <c r="L201" s="238">
        <v>186</v>
      </c>
      <c r="M201" s="238"/>
      <c r="N201" s="238">
        <f>ROUND(L201*K201,2)</f>
        <v>1321.53</v>
      </c>
      <c r="O201" s="238"/>
      <c r="P201" s="238"/>
      <c r="Q201" s="238"/>
      <c r="R201" s="32"/>
      <c r="T201" s="198"/>
      <c r="U201" s="41" t="s">
        <v>36</v>
      </c>
      <c r="V201" s="199">
        <v>0</v>
      </c>
      <c r="W201" s="199">
        <f>V201*K201</f>
        <v>0</v>
      </c>
      <c r="X201" s="199">
        <v>0.0007</v>
      </c>
      <c r="Y201" s="199">
        <f>X201*K201</f>
        <v>0.0049735000000000005</v>
      </c>
      <c r="Z201" s="199">
        <v>0</v>
      </c>
      <c r="AA201" s="200">
        <f>Z201*K201</f>
        <v>0</v>
      </c>
      <c r="AR201" s="11" t="s">
        <v>182</v>
      </c>
      <c r="AT201" s="11" t="s">
        <v>297</v>
      </c>
      <c r="AU201" s="11" t="s">
        <v>80</v>
      </c>
      <c r="AY201" s="11" t="s">
        <v>148</v>
      </c>
      <c r="BE201" s="201">
        <f>IF(U201="základní",N201,0)</f>
        <v>1321.53</v>
      </c>
      <c r="BF201" s="201">
        <f>IF(U201="snížená",N201,0)</f>
        <v>0</v>
      </c>
      <c r="BG201" s="201">
        <f>IF(U201="zákl. přenesená",N201,0)</f>
        <v>0</v>
      </c>
      <c r="BH201" s="201">
        <f>IF(U201="sníž. přenesená",N201,0)</f>
        <v>0</v>
      </c>
      <c r="BI201" s="201">
        <f>IF(U201="nulová",N201,0)</f>
        <v>0</v>
      </c>
      <c r="BJ201" s="11" t="s">
        <v>77</v>
      </c>
      <c r="BK201" s="201">
        <f>ROUND(L201*K201,2)</f>
        <v>1321.53</v>
      </c>
      <c r="BL201" s="11" t="s">
        <v>86</v>
      </c>
      <c r="BM201" s="11" t="s">
        <v>1097</v>
      </c>
    </row>
    <row r="202" spans="2:51" s="202" customFormat="1" ht="22.5" customHeight="1">
      <c r="B202" s="203"/>
      <c r="C202" s="204"/>
      <c r="D202" s="204"/>
      <c r="E202" s="205"/>
      <c r="F202" s="206" t="s">
        <v>1098</v>
      </c>
      <c r="G202" s="206"/>
      <c r="H202" s="206"/>
      <c r="I202" s="206"/>
      <c r="J202" s="204"/>
      <c r="K202" s="207">
        <v>7.105</v>
      </c>
      <c r="L202" s="204"/>
      <c r="M202" s="204"/>
      <c r="N202" s="204"/>
      <c r="O202" s="204"/>
      <c r="P202" s="204"/>
      <c r="Q202" s="204"/>
      <c r="R202" s="208"/>
      <c r="T202" s="209"/>
      <c r="U202" s="204"/>
      <c r="V202" s="204"/>
      <c r="W202" s="204"/>
      <c r="X202" s="204"/>
      <c r="Y202" s="204"/>
      <c r="Z202" s="204"/>
      <c r="AA202" s="210"/>
      <c r="AT202" s="211" t="s">
        <v>155</v>
      </c>
      <c r="AU202" s="211" t="s">
        <v>80</v>
      </c>
      <c r="AV202" s="202" t="s">
        <v>80</v>
      </c>
      <c r="AW202" s="202" t="s">
        <v>29</v>
      </c>
      <c r="AX202" s="202" t="s">
        <v>77</v>
      </c>
      <c r="AY202" s="211" t="s">
        <v>148</v>
      </c>
    </row>
    <row r="203" spans="2:65" s="29" customFormat="1" ht="31.5" customHeight="1">
      <c r="B203" s="30"/>
      <c r="C203" s="192" t="s">
        <v>323</v>
      </c>
      <c r="D203" s="192" t="s">
        <v>149</v>
      </c>
      <c r="E203" s="193" t="s">
        <v>461</v>
      </c>
      <c r="F203" s="194" t="s">
        <v>1099</v>
      </c>
      <c r="G203" s="194"/>
      <c r="H203" s="194"/>
      <c r="I203" s="194"/>
      <c r="J203" s="195" t="s">
        <v>321</v>
      </c>
      <c r="K203" s="196">
        <v>1</v>
      </c>
      <c r="L203" s="197">
        <v>6020</v>
      </c>
      <c r="M203" s="197"/>
      <c r="N203" s="197">
        <f>ROUND(L203*K203,2)</f>
        <v>6020</v>
      </c>
      <c r="O203" s="197"/>
      <c r="P203" s="197"/>
      <c r="Q203" s="197"/>
      <c r="R203" s="32"/>
      <c r="T203" s="198"/>
      <c r="U203" s="41" t="s">
        <v>36</v>
      </c>
      <c r="V203" s="199">
        <v>10.3</v>
      </c>
      <c r="W203" s="199">
        <f>V203*K203</f>
        <v>10.3</v>
      </c>
      <c r="X203" s="199">
        <v>0.46156</v>
      </c>
      <c r="Y203" s="199">
        <f>X203*K203</f>
        <v>0.46156</v>
      </c>
      <c r="Z203" s="199">
        <v>0</v>
      </c>
      <c r="AA203" s="200">
        <f>Z203*K203</f>
        <v>0</v>
      </c>
      <c r="AR203" s="11" t="s">
        <v>86</v>
      </c>
      <c r="AT203" s="11" t="s">
        <v>149</v>
      </c>
      <c r="AU203" s="11" t="s">
        <v>80</v>
      </c>
      <c r="AY203" s="11" t="s">
        <v>148</v>
      </c>
      <c r="BE203" s="201">
        <f>IF(U203="základní",N203,0)</f>
        <v>6020</v>
      </c>
      <c r="BF203" s="201">
        <f>IF(U203="snížená",N203,0)</f>
        <v>0</v>
      </c>
      <c r="BG203" s="201">
        <f>IF(U203="zákl. přenesená",N203,0)</f>
        <v>0</v>
      </c>
      <c r="BH203" s="201">
        <f>IF(U203="sníž. přenesená",N203,0)</f>
        <v>0</v>
      </c>
      <c r="BI203" s="201">
        <f>IF(U203="nulová",N203,0)</f>
        <v>0</v>
      </c>
      <c r="BJ203" s="11" t="s">
        <v>77</v>
      </c>
      <c r="BK203" s="201">
        <f>ROUND(L203*K203,2)</f>
        <v>6020</v>
      </c>
      <c r="BL203" s="11" t="s">
        <v>86</v>
      </c>
      <c r="BM203" s="11" t="s">
        <v>1100</v>
      </c>
    </row>
    <row r="204" spans="2:65" s="29" customFormat="1" ht="22.5" customHeight="1">
      <c r="B204" s="30"/>
      <c r="C204" s="192" t="s">
        <v>327</v>
      </c>
      <c r="D204" s="192" t="s">
        <v>149</v>
      </c>
      <c r="E204" s="193" t="s">
        <v>1101</v>
      </c>
      <c r="F204" s="194" t="s">
        <v>1102</v>
      </c>
      <c r="G204" s="194"/>
      <c r="H204" s="194"/>
      <c r="I204" s="194"/>
      <c r="J204" s="195" t="s">
        <v>169</v>
      </c>
      <c r="K204" s="196">
        <v>493.8</v>
      </c>
      <c r="L204" s="197">
        <v>14.3</v>
      </c>
      <c r="M204" s="197"/>
      <c r="N204" s="197">
        <f>ROUND(L204*K204,2)</f>
        <v>7061.34</v>
      </c>
      <c r="O204" s="197"/>
      <c r="P204" s="197"/>
      <c r="Q204" s="197"/>
      <c r="R204" s="32"/>
      <c r="T204" s="198"/>
      <c r="U204" s="41" t="s">
        <v>36</v>
      </c>
      <c r="V204" s="199">
        <v>0</v>
      </c>
      <c r="W204" s="199">
        <f>V204*K204</f>
        <v>0</v>
      </c>
      <c r="X204" s="199">
        <v>0</v>
      </c>
      <c r="Y204" s="199">
        <f>X204*K204</f>
        <v>0</v>
      </c>
      <c r="Z204" s="199">
        <v>0</v>
      </c>
      <c r="AA204" s="200">
        <f>Z204*K204</f>
        <v>0</v>
      </c>
      <c r="AR204" s="11" t="s">
        <v>86</v>
      </c>
      <c r="AT204" s="11" t="s">
        <v>149</v>
      </c>
      <c r="AU204" s="11" t="s">
        <v>80</v>
      </c>
      <c r="AY204" s="11" t="s">
        <v>148</v>
      </c>
      <c r="BE204" s="201">
        <f>IF(U204="základní",N204,0)</f>
        <v>7061.34</v>
      </c>
      <c r="BF204" s="201">
        <f>IF(U204="snížená",N204,0)</f>
        <v>0</v>
      </c>
      <c r="BG204" s="201">
        <f>IF(U204="zákl. přenesená",N204,0)</f>
        <v>0</v>
      </c>
      <c r="BH204" s="201">
        <f>IF(U204="sníž. přenesená",N204,0)</f>
        <v>0</v>
      </c>
      <c r="BI204" s="201">
        <f>IF(U204="nulová",N204,0)</f>
        <v>0</v>
      </c>
      <c r="BJ204" s="11" t="s">
        <v>77</v>
      </c>
      <c r="BK204" s="201">
        <f>ROUND(L204*K204,2)</f>
        <v>7061.34</v>
      </c>
      <c r="BL204" s="11" t="s">
        <v>86</v>
      </c>
      <c r="BM204" s="11" t="s">
        <v>1103</v>
      </c>
    </row>
    <row r="205" spans="2:65" s="29" customFormat="1" ht="22.5" customHeight="1">
      <c r="B205" s="30"/>
      <c r="C205" s="192" t="s">
        <v>332</v>
      </c>
      <c r="D205" s="192" t="s">
        <v>149</v>
      </c>
      <c r="E205" s="193" t="s">
        <v>1104</v>
      </c>
      <c r="F205" s="194" t="s">
        <v>1105</v>
      </c>
      <c r="G205" s="194"/>
      <c r="H205" s="194"/>
      <c r="I205" s="194"/>
      <c r="J205" s="195" t="s">
        <v>169</v>
      </c>
      <c r="K205" s="196">
        <v>493.8</v>
      </c>
      <c r="L205" s="197">
        <v>56.5</v>
      </c>
      <c r="M205" s="197"/>
      <c r="N205" s="197">
        <f>ROUND(L205*K205,2)</f>
        <v>27899.7</v>
      </c>
      <c r="O205" s="197"/>
      <c r="P205" s="197"/>
      <c r="Q205" s="197"/>
      <c r="R205" s="32"/>
      <c r="T205" s="198"/>
      <c r="U205" s="41" t="s">
        <v>36</v>
      </c>
      <c r="V205" s="199">
        <v>0</v>
      </c>
      <c r="W205" s="199">
        <f>V205*K205</f>
        <v>0</v>
      </c>
      <c r="X205" s="199">
        <v>0</v>
      </c>
      <c r="Y205" s="199">
        <f>X205*K205</f>
        <v>0</v>
      </c>
      <c r="Z205" s="199">
        <v>0</v>
      </c>
      <c r="AA205" s="200">
        <f>Z205*K205</f>
        <v>0</v>
      </c>
      <c r="AR205" s="11" t="s">
        <v>86</v>
      </c>
      <c r="AT205" s="11" t="s">
        <v>149</v>
      </c>
      <c r="AU205" s="11" t="s">
        <v>80</v>
      </c>
      <c r="AY205" s="11" t="s">
        <v>148</v>
      </c>
      <c r="BE205" s="201">
        <f>IF(U205="základní",N205,0)</f>
        <v>27899.7</v>
      </c>
      <c r="BF205" s="201">
        <f>IF(U205="snížená",N205,0)</f>
        <v>0</v>
      </c>
      <c r="BG205" s="201">
        <f>IF(U205="zákl. přenesená",N205,0)</f>
        <v>0</v>
      </c>
      <c r="BH205" s="201">
        <f>IF(U205="sníž. přenesená",N205,0)</f>
        <v>0</v>
      </c>
      <c r="BI205" s="201">
        <f>IF(U205="nulová",N205,0)</f>
        <v>0</v>
      </c>
      <c r="BJ205" s="11" t="s">
        <v>77</v>
      </c>
      <c r="BK205" s="201">
        <f>ROUND(L205*K205,2)</f>
        <v>27899.7</v>
      </c>
      <c r="BL205" s="11" t="s">
        <v>86</v>
      </c>
      <c r="BM205" s="11" t="s">
        <v>1106</v>
      </c>
    </row>
    <row r="206" spans="2:65" s="29" customFormat="1" ht="31.5" customHeight="1">
      <c r="B206" s="30"/>
      <c r="C206" s="192" t="s">
        <v>337</v>
      </c>
      <c r="D206" s="192" t="s">
        <v>149</v>
      </c>
      <c r="E206" s="193" t="s">
        <v>1107</v>
      </c>
      <c r="F206" s="194" t="s">
        <v>1108</v>
      </c>
      <c r="G206" s="194"/>
      <c r="H206" s="194"/>
      <c r="I206" s="194"/>
      <c r="J206" s="195" t="s">
        <v>720</v>
      </c>
      <c r="K206" s="196">
        <v>1</v>
      </c>
      <c r="L206" s="197">
        <v>1100376</v>
      </c>
      <c r="M206" s="197"/>
      <c r="N206" s="197">
        <f>ROUND(L206*K206,2)</f>
        <v>1100376</v>
      </c>
      <c r="O206" s="197"/>
      <c r="P206" s="197"/>
      <c r="Q206" s="197"/>
      <c r="R206" s="32"/>
      <c r="T206" s="198"/>
      <c r="U206" s="41" t="s">
        <v>36</v>
      </c>
      <c r="V206" s="199">
        <v>2</v>
      </c>
      <c r="W206" s="199">
        <f>V206*K206</f>
        <v>2</v>
      </c>
      <c r="X206" s="199">
        <v>0</v>
      </c>
      <c r="Y206" s="199">
        <f>X206*K206</f>
        <v>0</v>
      </c>
      <c r="Z206" s="199">
        <v>0</v>
      </c>
      <c r="AA206" s="200">
        <f>Z206*K206</f>
        <v>0</v>
      </c>
      <c r="AR206" s="11" t="s">
        <v>86</v>
      </c>
      <c r="AT206" s="11" t="s">
        <v>149</v>
      </c>
      <c r="AU206" s="11" t="s">
        <v>80</v>
      </c>
      <c r="AY206" s="11" t="s">
        <v>148</v>
      </c>
      <c r="BE206" s="201">
        <f>IF(U206="základní",N206,0)</f>
        <v>1100376</v>
      </c>
      <c r="BF206" s="201">
        <f>IF(U206="snížená",N206,0)</f>
        <v>0</v>
      </c>
      <c r="BG206" s="201">
        <f>IF(U206="zákl. přenesená",N206,0)</f>
        <v>0</v>
      </c>
      <c r="BH206" s="201">
        <f>IF(U206="sníž. přenesená",N206,0)</f>
        <v>0</v>
      </c>
      <c r="BI206" s="201">
        <f>IF(U206="nulová",N206,0)</f>
        <v>0</v>
      </c>
      <c r="BJ206" s="11" t="s">
        <v>77</v>
      </c>
      <c r="BK206" s="201">
        <f>ROUND(L206*K206,2)</f>
        <v>1100376</v>
      </c>
      <c r="BL206" s="11" t="s">
        <v>86</v>
      </c>
      <c r="BM206" s="11" t="s">
        <v>1109</v>
      </c>
    </row>
    <row r="207" spans="2:51" s="202" customFormat="1" ht="22.5" customHeight="1">
      <c r="B207" s="203"/>
      <c r="C207" s="204"/>
      <c r="D207" s="204"/>
      <c r="E207" s="205"/>
      <c r="F207" s="206" t="s">
        <v>1110</v>
      </c>
      <c r="G207" s="206"/>
      <c r="H207" s="206"/>
      <c r="I207" s="206"/>
      <c r="J207" s="204"/>
      <c r="K207" s="207">
        <v>1</v>
      </c>
      <c r="L207" s="204"/>
      <c r="M207" s="204"/>
      <c r="N207" s="204"/>
      <c r="O207" s="204"/>
      <c r="P207" s="204"/>
      <c r="Q207" s="204"/>
      <c r="R207" s="208"/>
      <c r="T207" s="209"/>
      <c r="U207" s="204"/>
      <c r="V207" s="204"/>
      <c r="W207" s="204"/>
      <c r="X207" s="204"/>
      <c r="Y207" s="204"/>
      <c r="Z207" s="204"/>
      <c r="AA207" s="210"/>
      <c r="AT207" s="211" t="s">
        <v>155</v>
      </c>
      <c r="AU207" s="211" t="s">
        <v>80</v>
      </c>
      <c r="AV207" s="202" t="s">
        <v>80</v>
      </c>
      <c r="AW207" s="202" t="s">
        <v>29</v>
      </c>
      <c r="AX207" s="202" t="s">
        <v>77</v>
      </c>
      <c r="AY207" s="211" t="s">
        <v>148</v>
      </c>
    </row>
    <row r="208" spans="2:65" s="29" customFormat="1" ht="31.5" customHeight="1">
      <c r="B208" s="30"/>
      <c r="C208" s="192" t="s">
        <v>342</v>
      </c>
      <c r="D208" s="192" t="s">
        <v>149</v>
      </c>
      <c r="E208" s="193" t="s">
        <v>1111</v>
      </c>
      <c r="F208" s="194" t="s">
        <v>1112</v>
      </c>
      <c r="G208" s="194"/>
      <c r="H208" s="194"/>
      <c r="I208" s="194"/>
      <c r="J208" s="195" t="s">
        <v>720</v>
      </c>
      <c r="K208" s="196">
        <v>1</v>
      </c>
      <c r="L208" s="197">
        <v>147768</v>
      </c>
      <c r="M208" s="197"/>
      <c r="N208" s="197">
        <f>ROUND(L208*K208,2)</f>
        <v>147768</v>
      </c>
      <c r="O208" s="197"/>
      <c r="P208" s="197"/>
      <c r="Q208" s="197"/>
      <c r="R208" s="32"/>
      <c r="T208" s="198"/>
      <c r="U208" s="41" t="s">
        <v>36</v>
      </c>
      <c r="V208" s="199">
        <v>2</v>
      </c>
      <c r="W208" s="199">
        <f>V208*K208</f>
        <v>2</v>
      </c>
      <c r="X208" s="199">
        <v>0</v>
      </c>
      <c r="Y208" s="199">
        <f>X208*K208</f>
        <v>0</v>
      </c>
      <c r="Z208" s="199">
        <v>0</v>
      </c>
      <c r="AA208" s="200">
        <f>Z208*K208</f>
        <v>0</v>
      </c>
      <c r="AR208" s="11" t="s">
        <v>86</v>
      </c>
      <c r="AT208" s="11" t="s">
        <v>149</v>
      </c>
      <c r="AU208" s="11" t="s">
        <v>80</v>
      </c>
      <c r="AY208" s="11" t="s">
        <v>148</v>
      </c>
      <c r="BE208" s="201">
        <f>IF(U208="základní",N208,0)</f>
        <v>147768</v>
      </c>
      <c r="BF208" s="201">
        <f>IF(U208="snížená",N208,0)</f>
        <v>0</v>
      </c>
      <c r="BG208" s="201">
        <f>IF(U208="zákl. přenesená",N208,0)</f>
        <v>0</v>
      </c>
      <c r="BH208" s="201">
        <f>IF(U208="sníž. přenesená",N208,0)</f>
        <v>0</v>
      </c>
      <c r="BI208" s="201">
        <f>IF(U208="nulová",N208,0)</f>
        <v>0</v>
      </c>
      <c r="BJ208" s="11" t="s">
        <v>77</v>
      </c>
      <c r="BK208" s="201">
        <f>ROUND(L208*K208,2)</f>
        <v>147768</v>
      </c>
      <c r="BL208" s="11" t="s">
        <v>86</v>
      </c>
      <c r="BM208" s="11" t="s">
        <v>1113</v>
      </c>
    </row>
    <row r="209" spans="2:51" s="202" customFormat="1" ht="22.5" customHeight="1">
      <c r="B209" s="203"/>
      <c r="C209" s="204"/>
      <c r="D209" s="204"/>
      <c r="E209" s="205"/>
      <c r="F209" s="206" t="s">
        <v>1114</v>
      </c>
      <c r="G209" s="206"/>
      <c r="H209" s="206"/>
      <c r="I209" s="206"/>
      <c r="J209" s="204"/>
      <c r="K209" s="207">
        <v>1</v>
      </c>
      <c r="L209" s="204"/>
      <c r="M209" s="204"/>
      <c r="N209" s="204"/>
      <c r="O209" s="204"/>
      <c r="P209" s="204"/>
      <c r="Q209" s="204"/>
      <c r="R209" s="208"/>
      <c r="T209" s="209"/>
      <c r="U209" s="204"/>
      <c r="V209" s="204"/>
      <c r="W209" s="204"/>
      <c r="X209" s="204"/>
      <c r="Y209" s="204"/>
      <c r="Z209" s="204"/>
      <c r="AA209" s="210"/>
      <c r="AT209" s="211" t="s">
        <v>155</v>
      </c>
      <c r="AU209" s="211" t="s">
        <v>80</v>
      </c>
      <c r="AV209" s="202" t="s">
        <v>80</v>
      </c>
      <c r="AW209" s="202" t="s">
        <v>29</v>
      </c>
      <c r="AX209" s="202" t="s">
        <v>77</v>
      </c>
      <c r="AY209" s="211" t="s">
        <v>148</v>
      </c>
    </row>
    <row r="210" spans="2:65" s="29" customFormat="1" ht="31.5" customHeight="1">
      <c r="B210" s="30"/>
      <c r="C210" s="192" t="s">
        <v>346</v>
      </c>
      <c r="D210" s="192" t="s">
        <v>149</v>
      </c>
      <c r="E210" s="193" t="s">
        <v>1115</v>
      </c>
      <c r="F210" s="194" t="s">
        <v>1116</v>
      </c>
      <c r="G210" s="194"/>
      <c r="H210" s="194"/>
      <c r="I210" s="194"/>
      <c r="J210" s="195" t="s">
        <v>321</v>
      </c>
      <c r="K210" s="196">
        <v>2</v>
      </c>
      <c r="L210" s="197">
        <v>8590</v>
      </c>
      <c r="M210" s="197"/>
      <c r="N210" s="197">
        <f>ROUND(L210*K210,2)</f>
        <v>17180</v>
      </c>
      <c r="O210" s="197"/>
      <c r="P210" s="197"/>
      <c r="Q210" s="197"/>
      <c r="R210" s="32"/>
      <c r="T210" s="198"/>
      <c r="U210" s="41" t="s">
        <v>36</v>
      </c>
      <c r="V210" s="199">
        <v>19.105</v>
      </c>
      <c r="W210" s="199">
        <f>V210*K210</f>
        <v>38.21</v>
      </c>
      <c r="X210" s="199">
        <v>1.92726</v>
      </c>
      <c r="Y210" s="199">
        <f>X210*K210</f>
        <v>3.85452</v>
      </c>
      <c r="Z210" s="199">
        <v>0</v>
      </c>
      <c r="AA210" s="200">
        <f>Z210*K210</f>
        <v>0</v>
      </c>
      <c r="AR210" s="11" t="s">
        <v>86</v>
      </c>
      <c r="AT210" s="11" t="s">
        <v>149</v>
      </c>
      <c r="AU210" s="11" t="s">
        <v>80</v>
      </c>
      <c r="AY210" s="11" t="s">
        <v>148</v>
      </c>
      <c r="BE210" s="201">
        <f>IF(U210="základní",N210,0)</f>
        <v>17180</v>
      </c>
      <c r="BF210" s="201">
        <f>IF(U210="snížená",N210,0)</f>
        <v>0</v>
      </c>
      <c r="BG210" s="201">
        <f>IF(U210="zákl. přenesená",N210,0)</f>
        <v>0</v>
      </c>
      <c r="BH210" s="201">
        <f>IF(U210="sníž. přenesená",N210,0)</f>
        <v>0</v>
      </c>
      <c r="BI210" s="201">
        <f>IF(U210="nulová",N210,0)</f>
        <v>0</v>
      </c>
      <c r="BJ210" s="11" t="s">
        <v>77</v>
      </c>
      <c r="BK210" s="201">
        <f>ROUND(L210*K210,2)</f>
        <v>17180</v>
      </c>
      <c r="BL210" s="11" t="s">
        <v>86</v>
      </c>
      <c r="BM210" s="11" t="s">
        <v>1117</v>
      </c>
    </row>
    <row r="211" spans="2:51" s="202" customFormat="1" ht="22.5" customHeight="1">
      <c r="B211" s="203"/>
      <c r="C211" s="204"/>
      <c r="D211" s="204"/>
      <c r="E211" s="205"/>
      <c r="F211" s="206" t="s">
        <v>1118</v>
      </c>
      <c r="G211" s="206"/>
      <c r="H211" s="206"/>
      <c r="I211" s="206"/>
      <c r="J211" s="204"/>
      <c r="K211" s="207">
        <v>2</v>
      </c>
      <c r="L211" s="204"/>
      <c r="M211" s="204"/>
      <c r="N211" s="204"/>
      <c r="O211" s="204"/>
      <c r="P211" s="204"/>
      <c r="Q211" s="204"/>
      <c r="R211" s="208"/>
      <c r="T211" s="209"/>
      <c r="U211" s="204"/>
      <c r="V211" s="204"/>
      <c r="W211" s="204"/>
      <c r="X211" s="204"/>
      <c r="Y211" s="204"/>
      <c r="Z211" s="204"/>
      <c r="AA211" s="210"/>
      <c r="AT211" s="211" t="s">
        <v>155</v>
      </c>
      <c r="AU211" s="211" t="s">
        <v>80</v>
      </c>
      <c r="AV211" s="202" t="s">
        <v>80</v>
      </c>
      <c r="AW211" s="202" t="s">
        <v>29</v>
      </c>
      <c r="AX211" s="202" t="s">
        <v>77</v>
      </c>
      <c r="AY211" s="211" t="s">
        <v>148</v>
      </c>
    </row>
    <row r="212" spans="2:65" s="29" customFormat="1" ht="31.5" customHeight="1">
      <c r="B212" s="30"/>
      <c r="C212" s="192" t="s">
        <v>350</v>
      </c>
      <c r="D212" s="192" t="s">
        <v>149</v>
      </c>
      <c r="E212" s="193" t="s">
        <v>1119</v>
      </c>
      <c r="F212" s="194" t="s">
        <v>1120</v>
      </c>
      <c r="G212" s="194"/>
      <c r="H212" s="194"/>
      <c r="I212" s="194"/>
      <c r="J212" s="195" t="s">
        <v>321</v>
      </c>
      <c r="K212" s="196">
        <v>18</v>
      </c>
      <c r="L212" s="197">
        <v>682</v>
      </c>
      <c r="M212" s="197"/>
      <c r="N212" s="197">
        <f>ROUND(L212*K212,2)</f>
        <v>12276</v>
      </c>
      <c r="O212" s="197"/>
      <c r="P212" s="197"/>
      <c r="Q212" s="197"/>
      <c r="R212" s="32"/>
      <c r="T212" s="198"/>
      <c r="U212" s="41" t="s">
        <v>36</v>
      </c>
      <c r="V212" s="199">
        <v>1.694</v>
      </c>
      <c r="W212" s="199">
        <f>V212*K212</f>
        <v>30.491999999999997</v>
      </c>
      <c r="X212" s="199">
        <v>0.00702</v>
      </c>
      <c r="Y212" s="199">
        <f>X212*K212</f>
        <v>0.12636</v>
      </c>
      <c r="Z212" s="199">
        <v>0</v>
      </c>
      <c r="AA212" s="200">
        <f>Z212*K212</f>
        <v>0</v>
      </c>
      <c r="AR212" s="11" t="s">
        <v>86</v>
      </c>
      <c r="AT212" s="11" t="s">
        <v>149</v>
      </c>
      <c r="AU212" s="11" t="s">
        <v>80</v>
      </c>
      <c r="AY212" s="11" t="s">
        <v>148</v>
      </c>
      <c r="BE212" s="201">
        <f>IF(U212="základní",N212,0)</f>
        <v>12276</v>
      </c>
      <c r="BF212" s="201">
        <f>IF(U212="snížená",N212,0)</f>
        <v>0</v>
      </c>
      <c r="BG212" s="201">
        <f>IF(U212="zákl. přenesená",N212,0)</f>
        <v>0</v>
      </c>
      <c r="BH212" s="201">
        <f>IF(U212="sníž. přenesená",N212,0)</f>
        <v>0</v>
      </c>
      <c r="BI212" s="201">
        <f>IF(U212="nulová",N212,0)</f>
        <v>0</v>
      </c>
      <c r="BJ212" s="11" t="s">
        <v>77</v>
      </c>
      <c r="BK212" s="201">
        <f>ROUND(L212*K212,2)</f>
        <v>12276</v>
      </c>
      <c r="BL212" s="11" t="s">
        <v>86</v>
      </c>
      <c r="BM212" s="11" t="s">
        <v>1121</v>
      </c>
    </row>
    <row r="213" spans="2:65" s="29" customFormat="1" ht="22.5" customHeight="1">
      <c r="B213" s="30"/>
      <c r="C213" s="233" t="s">
        <v>354</v>
      </c>
      <c r="D213" s="233" t="s">
        <v>297</v>
      </c>
      <c r="E213" s="234" t="s">
        <v>1122</v>
      </c>
      <c r="F213" s="235" t="s">
        <v>1123</v>
      </c>
      <c r="G213" s="235"/>
      <c r="H213" s="235"/>
      <c r="I213" s="235"/>
      <c r="J213" s="236" t="s">
        <v>321</v>
      </c>
      <c r="K213" s="237">
        <v>18</v>
      </c>
      <c r="L213" s="238">
        <v>3060</v>
      </c>
      <c r="M213" s="238"/>
      <c r="N213" s="238">
        <f>ROUND(L213*K213,2)</f>
        <v>55080</v>
      </c>
      <c r="O213" s="238"/>
      <c r="P213" s="238"/>
      <c r="Q213" s="238"/>
      <c r="R213" s="32"/>
      <c r="T213" s="198"/>
      <c r="U213" s="41" t="s">
        <v>36</v>
      </c>
      <c r="V213" s="199">
        <v>0</v>
      </c>
      <c r="W213" s="199">
        <f>V213*K213</f>
        <v>0</v>
      </c>
      <c r="X213" s="199">
        <v>0.162</v>
      </c>
      <c r="Y213" s="199">
        <f>X213*K213</f>
        <v>2.916</v>
      </c>
      <c r="Z213" s="199">
        <v>0</v>
      </c>
      <c r="AA213" s="200">
        <f>Z213*K213</f>
        <v>0</v>
      </c>
      <c r="AR213" s="11" t="s">
        <v>182</v>
      </c>
      <c r="AT213" s="11" t="s">
        <v>297</v>
      </c>
      <c r="AU213" s="11" t="s">
        <v>80</v>
      </c>
      <c r="AY213" s="11" t="s">
        <v>148</v>
      </c>
      <c r="BE213" s="201">
        <f>IF(U213="základní",N213,0)</f>
        <v>55080</v>
      </c>
      <c r="BF213" s="201">
        <f>IF(U213="snížená",N213,0)</f>
        <v>0</v>
      </c>
      <c r="BG213" s="201">
        <f>IF(U213="zákl. přenesená",N213,0)</f>
        <v>0</v>
      </c>
      <c r="BH213" s="201">
        <f>IF(U213="sníž. přenesená",N213,0)</f>
        <v>0</v>
      </c>
      <c r="BI213" s="201">
        <f>IF(U213="nulová",N213,0)</f>
        <v>0</v>
      </c>
      <c r="BJ213" s="11" t="s">
        <v>77</v>
      </c>
      <c r="BK213" s="201">
        <f>ROUND(L213*K213,2)</f>
        <v>55080</v>
      </c>
      <c r="BL213" s="11" t="s">
        <v>86</v>
      </c>
      <c r="BM213" s="11" t="s">
        <v>1124</v>
      </c>
    </row>
    <row r="214" spans="2:65" s="29" customFormat="1" ht="31.5" customHeight="1">
      <c r="B214" s="30"/>
      <c r="C214" s="233" t="s">
        <v>358</v>
      </c>
      <c r="D214" s="233" t="s">
        <v>297</v>
      </c>
      <c r="E214" s="234" t="s">
        <v>1125</v>
      </c>
      <c r="F214" s="235" t="s">
        <v>1126</v>
      </c>
      <c r="G214" s="235"/>
      <c r="H214" s="235"/>
      <c r="I214" s="235"/>
      <c r="J214" s="236" t="s">
        <v>321</v>
      </c>
      <c r="K214" s="237">
        <v>2.02</v>
      </c>
      <c r="L214" s="238">
        <v>277</v>
      </c>
      <c r="M214" s="238"/>
      <c r="N214" s="238">
        <f>ROUND(L214*K214,2)</f>
        <v>559.54</v>
      </c>
      <c r="O214" s="238"/>
      <c r="P214" s="238"/>
      <c r="Q214" s="238"/>
      <c r="R214" s="32"/>
      <c r="T214" s="198"/>
      <c r="U214" s="41" t="s">
        <v>36</v>
      </c>
      <c r="V214" s="199">
        <v>0</v>
      </c>
      <c r="W214" s="199">
        <f>V214*K214</f>
        <v>0</v>
      </c>
      <c r="X214" s="199">
        <v>0.06800000000000002</v>
      </c>
      <c r="Y214" s="199">
        <f>X214*K214</f>
        <v>0.13736000000000004</v>
      </c>
      <c r="Z214" s="199">
        <v>0</v>
      </c>
      <c r="AA214" s="200">
        <f>Z214*K214</f>
        <v>0</v>
      </c>
      <c r="AR214" s="11" t="s">
        <v>182</v>
      </c>
      <c r="AT214" s="11" t="s">
        <v>297</v>
      </c>
      <c r="AU214" s="11" t="s">
        <v>80</v>
      </c>
      <c r="AY214" s="11" t="s">
        <v>148</v>
      </c>
      <c r="BE214" s="201">
        <f>IF(U214="základní",N214,0)</f>
        <v>559.54</v>
      </c>
      <c r="BF214" s="201">
        <f>IF(U214="snížená",N214,0)</f>
        <v>0</v>
      </c>
      <c r="BG214" s="201">
        <f>IF(U214="zákl. přenesená",N214,0)</f>
        <v>0</v>
      </c>
      <c r="BH214" s="201">
        <f>IF(U214="sníž. přenesená",N214,0)</f>
        <v>0</v>
      </c>
      <c r="BI214" s="201">
        <f>IF(U214="nulová",N214,0)</f>
        <v>0</v>
      </c>
      <c r="BJ214" s="11" t="s">
        <v>77</v>
      </c>
      <c r="BK214" s="201">
        <f>ROUND(L214*K214,2)</f>
        <v>559.54</v>
      </c>
      <c r="BL214" s="11" t="s">
        <v>86</v>
      </c>
      <c r="BM214" s="11" t="s">
        <v>1127</v>
      </c>
    </row>
    <row r="215" spans="2:65" s="29" customFormat="1" ht="31.5" customHeight="1">
      <c r="B215" s="30"/>
      <c r="C215" s="233" t="s">
        <v>363</v>
      </c>
      <c r="D215" s="233" t="s">
        <v>297</v>
      </c>
      <c r="E215" s="234" t="s">
        <v>1128</v>
      </c>
      <c r="F215" s="235" t="s">
        <v>1129</v>
      </c>
      <c r="G215" s="235"/>
      <c r="H215" s="235"/>
      <c r="I215" s="235"/>
      <c r="J215" s="236" t="s">
        <v>321</v>
      </c>
      <c r="K215" s="237">
        <v>1.01</v>
      </c>
      <c r="L215" s="238">
        <v>277</v>
      </c>
      <c r="M215" s="238"/>
      <c r="N215" s="238">
        <f>ROUND(L215*K215,2)</f>
        <v>279.77</v>
      </c>
      <c r="O215" s="238"/>
      <c r="P215" s="238"/>
      <c r="Q215" s="238"/>
      <c r="R215" s="32"/>
      <c r="T215" s="198"/>
      <c r="U215" s="41" t="s">
        <v>36</v>
      </c>
      <c r="V215" s="199">
        <v>0</v>
      </c>
      <c r="W215" s="199">
        <f>V215*K215</f>
        <v>0</v>
      </c>
      <c r="X215" s="199">
        <v>0.06800000000000002</v>
      </c>
      <c r="Y215" s="199">
        <f>X215*K215</f>
        <v>0.06868000000000002</v>
      </c>
      <c r="Z215" s="199">
        <v>0</v>
      </c>
      <c r="AA215" s="200">
        <f>Z215*K215</f>
        <v>0</v>
      </c>
      <c r="AR215" s="11" t="s">
        <v>182</v>
      </c>
      <c r="AT215" s="11" t="s">
        <v>297</v>
      </c>
      <c r="AU215" s="11" t="s">
        <v>80</v>
      </c>
      <c r="AY215" s="11" t="s">
        <v>148</v>
      </c>
      <c r="BE215" s="201">
        <f>IF(U215="základní",N215,0)</f>
        <v>279.77</v>
      </c>
      <c r="BF215" s="201">
        <f>IF(U215="snížená",N215,0)</f>
        <v>0</v>
      </c>
      <c r="BG215" s="201">
        <f>IF(U215="zákl. přenesená",N215,0)</f>
        <v>0</v>
      </c>
      <c r="BH215" s="201">
        <f>IF(U215="sníž. přenesená",N215,0)</f>
        <v>0</v>
      </c>
      <c r="BI215" s="201">
        <f>IF(U215="nulová",N215,0)</f>
        <v>0</v>
      </c>
      <c r="BJ215" s="11" t="s">
        <v>77</v>
      </c>
      <c r="BK215" s="201">
        <f>ROUND(L215*K215,2)</f>
        <v>279.77</v>
      </c>
      <c r="BL215" s="11" t="s">
        <v>86</v>
      </c>
      <c r="BM215" s="11" t="s">
        <v>1130</v>
      </c>
    </row>
    <row r="216" spans="2:65" s="29" customFormat="1" ht="31.5" customHeight="1">
      <c r="B216" s="30"/>
      <c r="C216" s="233" t="s">
        <v>367</v>
      </c>
      <c r="D216" s="233" t="s">
        <v>297</v>
      </c>
      <c r="E216" s="234" t="s">
        <v>1131</v>
      </c>
      <c r="F216" s="235" t="s">
        <v>1132</v>
      </c>
      <c r="G216" s="235"/>
      <c r="H216" s="235"/>
      <c r="I216" s="235"/>
      <c r="J216" s="236" t="s">
        <v>321</v>
      </c>
      <c r="K216" s="237">
        <v>2</v>
      </c>
      <c r="L216" s="238">
        <v>2210</v>
      </c>
      <c r="M216" s="238"/>
      <c r="N216" s="238">
        <f>ROUND(L216*K216,2)</f>
        <v>4420</v>
      </c>
      <c r="O216" s="238"/>
      <c r="P216" s="238"/>
      <c r="Q216" s="238"/>
      <c r="R216" s="32"/>
      <c r="T216" s="198"/>
      <c r="U216" s="41" t="s">
        <v>36</v>
      </c>
      <c r="V216" s="199">
        <v>0</v>
      </c>
      <c r="W216" s="199">
        <f>V216*K216</f>
        <v>0</v>
      </c>
      <c r="X216" s="199">
        <v>0.5850000000000001</v>
      </c>
      <c r="Y216" s="199">
        <f>X216*K216</f>
        <v>1.1700000000000002</v>
      </c>
      <c r="Z216" s="199">
        <v>0</v>
      </c>
      <c r="AA216" s="200">
        <f>Z216*K216</f>
        <v>0</v>
      </c>
      <c r="AR216" s="11" t="s">
        <v>182</v>
      </c>
      <c r="AT216" s="11" t="s">
        <v>297</v>
      </c>
      <c r="AU216" s="11" t="s">
        <v>80</v>
      </c>
      <c r="AY216" s="11" t="s">
        <v>148</v>
      </c>
      <c r="BE216" s="201">
        <f>IF(U216="základní",N216,0)</f>
        <v>4420</v>
      </c>
      <c r="BF216" s="201">
        <f>IF(U216="snížená",N216,0)</f>
        <v>0</v>
      </c>
      <c r="BG216" s="201">
        <f>IF(U216="zákl. přenesená",N216,0)</f>
        <v>0</v>
      </c>
      <c r="BH216" s="201">
        <f>IF(U216="sníž. přenesená",N216,0)</f>
        <v>0</v>
      </c>
      <c r="BI216" s="201">
        <f>IF(U216="nulová",N216,0)</f>
        <v>0</v>
      </c>
      <c r="BJ216" s="11" t="s">
        <v>77</v>
      </c>
      <c r="BK216" s="201">
        <f>ROUND(L216*K216,2)</f>
        <v>4420</v>
      </c>
      <c r="BL216" s="11" t="s">
        <v>86</v>
      </c>
      <c r="BM216" s="11" t="s">
        <v>1133</v>
      </c>
    </row>
    <row r="217" spans="2:65" s="29" customFormat="1" ht="31.5" customHeight="1">
      <c r="B217" s="30"/>
      <c r="C217" s="233" t="s">
        <v>372</v>
      </c>
      <c r="D217" s="233" t="s">
        <v>297</v>
      </c>
      <c r="E217" s="234" t="s">
        <v>1134</v>
      </c>
      <c r="F217" s="235" t="s">
        <v>1135</v>
      </c>
      <c r="G217" s="235"/>
      <c r="H217" s="235"/>
      <c r="I217" s="235"/>
      <c r="J217" s="236" t="s">
        <v>321</v>
      </c>
      <c r="K217" s="237">
        <v>1.01</v>
      </c>
      <c r="L217" s="238">
        <v>1010</v>
      </c>
      <c r="M217" s="238"/>
      <c r="N217" s="238">
        <f>ROUND(L217*K217,2)</f>
        <v>1020.1</v>
      </c>
      <c r="O217" s="238"/>
      <c r="P217" s="238"/>
      <c r="Q217" s="238"/>
      <c r="R217" s="32"/>
      <c r="T217" s="198"/>
      <c r="U217" s="41" t="s">
        <v>36</v>
      </c>
      <c r="V217" s="199">
        <v>0</v>
      </c>
      <c r="W217" s="199">
        <f>V217*K217</f>
        <v>0</v>
      </c>
      <c r="X217" s="199">
        <v>0.25</v>
      </c>
      <c r="Y217" s="199">
        <f>X217*K217</f>
        <v>0.2525</v>
      </c>
      <c r="Z217" s="199">
        <v>0</v>
      </c>
      <c r="AA217" s="200">
        <f>Z217*K217</f>
        <v>0</v>
      </c>
      <c r="AR217" s="11" t="s">
        <v>182</v>
      </c>
      <c r="AT217" s="11" t="s">
        <v>297</v>
      </c>
      <c r="AU217" s="11" t="s">
        <v>80</v>
      </c>
      <c r="AY217" s="11" t="s">
        <v>148</v>
      </c>
      <c r="BE217" s="201">
        <f>IF(U217="základní",N217,0)</f>
        <v>1020.1</v>
      </c>
      <c r="BF217" s="201">
        <f>IF(U217="snížená",N217,0)</f>
        <v>0</v>
      </c>
      <c r="BG217" s="201">
        <f>IF(U217="zákl. přenesená",N217,0)</f>
        <v>0</v>
      </c>
      <c r="BH217" s="201">
        <f>IF(U217="sníž. přenesená",N217,0)</f>
        <v>0</v>
      </c>
      <c r="BI217" s="201">
        <f>IF(U217="nulová",N217,0)</f>
        <v>0</v>
      </c>
      <c r="BJ217" s="11" t="s">
        <v>77</v>
      </c>
      <c r="BK217" s="201">
        <f>ROUND(L217*K217,2)</f>
        <v>1020.1</v>
      </c>
      <c r="BL217" s="11" t="s">
        <v>86</v>
      </c>
      <c r="BM217" s="11" t="s">
        <v>1136</v>
      </c>
    </row>
    <row r="218" spans="2:65" s="29" customFormat="1" ht="31.5" customHeight="1">
      <c r="B218" s="30"/>
      <c r="C218" s="233" t="s">
        <v>376</v>
      </c>
      <c r="D218" s="233" t="s">
        <v>297</v>
      </c>
      <c r="E218" s="234" t="s">
        <v>1137</v>
      </c>
      <c r="F218" s="235" t="s">
        <v>1138</v>
      </c>
      <c r="G218" s="235"/>
      <c r="H218" s="235"/>
      <c r="I218" s="235"/>
      <c r="J218" s="236" t="s">
        <v>321</v>
      </c>
      <c r="K218" s="237">
        <v>1.01</v>
      </c>
      <c r="L218" s="238">
        <v>1440</v>
      </c>
      <c r="M218" s="238"/>
      <c r="N218" s="238">
        <f>ROUND(L218*K218,2)</f>
        <v>1454.4</v>
      </c>
      <c r="O218" s="238"/>
      <c r="P218" s="238"/>
      <c r="Q218" s="238"/>
      <c r="R218" s="32"/>
      <c r="T218" s="198"/>
      <c r="U218" s="41" t="s">
        <v>36</v>
      </c>
      <c r="V218" s="199">
        <v>0</v>
      </c>
      <c r="W218" s="199">
        <f>V218*K218</f>
        <v>0</v>
      </c>
      <c r="X218" s="199">
        <v>0.5</v>
      </c>
      <c r="Y218" s="199">
        <f>X218*K218</f>
        <v>0.505</v>
      </c>
      <c r="Z218" s="199">
        <v>0</v>
      </c>
      <c r="AA218" s="200">
        <f>Z218*K218</f>
        <v>0</v>
      </c>
      <c r="AR218" s="11" t="s">
        <v>182</v>
      </c>
      <c r="AT218" s="11" t="s">
        <v>297</v>
      </c>
      <c r="AU218" s="11" t="s">
        <v>80</v>
      </c>
      <c r="AY218" s="11" t="s">
        <v>148</v>
      </c>
      <c r="BE218" s="201">
        <f>IF(U218="základní",N218,0)</f>
        <v>1454.4</v>
      </c>
      <c r="BF218" s="201">
        <f>IF(U218="snížená",N218,0)</f>
        <v>0</v>
      </c>
      <c r="BG218" s="201">
        <f>IF(U218="zákl. přenesená",N218,0)</f>
        <v>0</v>
      </c>
      <c r="BH218" s="201">
        <f>IF(U218="sníž. přenesená",N218,0)</f>
        <v>0</v>
      </c>
      <c r="BI218" s="201">
        <f>IF(U218="nulová",N218,0)</f>
        <v>0</v>
      </c>
      <c r="BJ218" s="11" t="s">
        <v>77</v>
      </c>
      <c r="BK218" s="201">
        <f>ROUND(L218*K218,2)</f>
        <v>1454.4</v>
      </c>
      <c r="BL218" s="11" t="s">
        <v>86</v>
      </c>
      <c r="BM218" s="11" t="s">
        <v>1139</v>
      </c>
    </row>
    <row r="219" spans="2:65" s="29" customFormat="1" ht="31.5" customHeight="1">
      <c r="B219" s="30"/>
      <c r="C219" s="233" t="s">
        <v>381</v>
      </c>
      <c r="D219" s="233" t="s">
        <v>297</v>
      </c>
      <c r="E219" s="234" t="s">
        <v>1140</v>
      </c>
      <c r="F219" s="235" t="s">
        <v>1141</v>
      </c>
      <c r="G219" s="235"/>
      <c r="H219" s="235"/>
      <c r="I219" s="235"/>
      <c r="J219" s="236" t="s">
        <v>321</v>
      </c>
      <c r="K219" s="237">
        <v>1.01</v>
      </c>
      <c r="L219" s="238">
        <v>2560</v>
      </c>
      <c r="M219" s="238"/>
      <c r="N219" s="238">
        <f>ROUND(L219*K219,2)</f>
        <v>2585.6</v>
      </c>
      <c r="O219" s="238"/>
      <c r="P219" s="238"/>
      <c r="Q219" s="238"/>
      <c r="R219" s="32"/>
      <c r="T219" s="198"/>
      <c r="U219" s="41" t="s">
        <v>36</v>
      </c>
      <c r="V219" s="199">
        <v>0</v>
      </c>
      <c r="W219" s="199">
        <f>V219*K219</f>
        <v>0</v>
      </c>
      <c r="X219" s="199">
        <v>1</v>
      </c>
      <c r="Y219" s="199">
        <f>X219*K219</f>
        <v>1.01</v>
      </c>
      <c r="Z219" s="199">
        <v>0</v>
      </c>
      <c r="AA219" s="200">
        <f>Z219*K219</f>
        <v>0</v>
      </c>
      <c r="AR219" s="11" t="s">
        <v>182</v>
      </c>
      <c r="AT219" s="11" t="s">
        <v>297</v>
      </c>
      <c r="AU219" s="11" t="s">
        <v>80</v>
      </c>
      <c r="AY219" s="11" t="s">
        <v>148</v>
      </c>
      <c r="BE219" s="201">
        <f>IF(U219="základní",N219,0)</f>
        <v>2585.6</v>
      </c>
      <c r="BF219" s="201">
        <f>IF(U219="snížená",N219,0)</f>
        <v>0</v>
      </c>
      <c r="BG219" s="201">
        <f>IF(U219="zákl. přenesená",N219,0)</f>
        <v>0</v>
      </c>
      <c r="BH219" s="201">
        <f>IF(U219="sníž. přenesená",N219,0)</f>
        <v>0</v>
      </c>
      <c r="BI219" s="201">
        <f>IF(U219="nulová",N219,0)</f>
        <v>0</v>
      </c>
      <c r="BJ219" s="11" t="s">
        <v>77</v>
      </c>
      <c r="BK219" s="201">
        <f>ROUND(L219*K219,2)</f>
        <v>2585.6</v>
      </c>
      <c r="BL219" s="11" t="s">
        <v>86</v>
      </c>
      <c r="BM219" s="11" t="s">
        <v>1142</v>
      </c>
    </row>
    <row r="220" spans="2:65" s="29" customFormat="1" ht="31.5" customHeight="1">
      <c r="B220" s="30"/>
      <c r="C220" s="233" t="s">
        <v>385</v>
      </c>
      <c r="D220" s="233" t="s">
        <v>297</v>
      </c>
      <c r="E220" s="234" t="s">
        <v>1143</v>
      </c>
      <c r="F220" s="235" t="s">
        <v>1144</v>
      </c>
      <c r="G220" s="235"/>
      <c r="H220" s="235"/>
      <c r="I220" s="235"/>
      <c r="J220" s="236" t="s">
        <v>321</v>
      </c>
      <c r="K220" s="237">
        <v>1.01</v>
      </c>
      <c r="L220" s="238">
        <v>13545</v>
      </c>
      <c r="M220" s="238"/>
      <c r="N220" s="238">
        <f>ROUND(L220*K220,2)</f>
        <v>13680.45</v>
      </c>
      <c r="O220" s="238"/>
      <c r="P220" s="238"/>
      <c r="Q220" s="238"/>
      <c r="R220" s="32"/>
      <c r="T220" s="198"/>
      <c r="U220" s="41" t="s">
        <v>36</v>
      </c>
      <c r="V220" s="199">
        <v>0</v>
      </c>
      <c r="W220" s="199">
        <f>V220*K220</f>
        <v>0</v>
      </c>
      <c r="X220" s="199">
        <v>2.31</v>
      </c>
      <c r="Y220" s="199">
        <f>X220*K220</f>
        <v>2.3331</v>
      </c>
      <c r="Z220" s="199">
        <v>0</v>
      </c>
      <c r="AA220" s="200">
        <f>Z220*K220</f>
        <v>0</v>
      </c>
      <c r="AR220" s="11" t="s">
        <v>182</v>
      </c>
      <c r="AT220" s="11" t="s">
        <v>297</v>
      </c>
      <c r="AU220" s="11" t="s">
        <v>80</v>
      </c>
      <c r="AY220" s="11" t="s">
        <v>148</v>
      </c>
      <c r="BE220" s="201">
        <f>IF(U220="základní",N220,0)</f>
        <v>13680.45</v>
      </c>
      <c r="BF220" s="201">
        <f>IF(U220="snížená",N220,0)</f>
        <v>0</v>
      </c>
      <c r="BG220" s="201">
        <f>IF(U220="zákl. přenesená",N220,0)</f>
        <v>0</v>
      </c>
      <c r="BH220" s="201">
        <f>IF(U220="sníž. přenesená",N220,0)</f>
        <v>0</v>
      </c>
      <c r="BI220" s="201">
        <f>IF(U220="nulová",N220,0)</f>
        <v>0</v>
      </c>
      <c r="BJ220" s="11" t="s">
        <v>77</v>
      </c>
      <c r="BK220" s="201">
        <f>ROUND(L220*K220,2)</f>
        <v>13680.45</v>
      </c>
      <c r="BL220" s="11" t="s">
        <v>86</v>
      </c>
      <c r="BM220" s="11" t="s">
        <v>1145</v>
      </c>
    </row>
    <row r="221" spans="2:65" s="29" customFormat="1" ht="31.5" customHeight="1">
      <c r="B221" s="30"/>
      <c r="C221" s="233" t="s">
        <v>389</v>
      </c>
      <c r="D221" s="233" t="s">
        <v>297</v>
      </c>
      <c r="E221" s="234" t="s">
        <v>1146</v>
      </c>
      <c r="F221" s="235" t="s">
        <v>1147</v>
      </c>
      <c r="G221" s="235"/>
      <c r="H221" s="235"/>
      <c r="I221" s="235"/>
      <c r="J221" s="236" t="s">
        <v>321</v>
      </c>
      <c r="K221" s="237">
        <v>1.01</v>
      </c>
      <c r="L221" s="238">
        <v>12900</v>
      </c>
      <c r="M221" s="238"/>
      <c r="N221" s="238">
        <f>ROUND(L221*K221,2)</f>
        <v>13029</v>
      </c>
      <c r="O221" s="238"/>
      <c r="P221" s="238"/>
      <c r="Q221" s="238"/>
      <c r="R221" s="32"/>
      <c r="T221" s="198"/>
      <c r="U221" s="41" t="s">
        <v>36</v>
      </c>
      <c r="V221" s="199">
        <v>0</v>
      </c>
      <c r="W221" s="199">
        <f>V221*K221</f>
        <v>0</v>
      </c>
      <c r="X221" s="199">
        <v>2.31</v>
      </c>
      <c r="Y221" s="199">
        <f>X221*K221</f>
        <v>2.3331</v>
      </c>
      <c r="Z221" s="199">
        <v>0</v>
      </c>
      <c r="AA221" s="200">
        <f>Z221*K221</f>
        <v>0</v>
      </c>
      <c r="AR221" s="11" t="s">
        <v>182</v>
      </c>
      <c r="AT221" s="11" t="s">
        <v>297</v>
      </c>
      <c r="AU221" s="11" t="s">
        <v>80</v>
      </c>
      <c r="AY221" s="11" t="s">
        <v>148</v>
      </c>
      <c r="BE221" s="201">
        <f>IF(U221="základní",N221,0)</f>
        <v>13029</v>
      </c>
      <c r="BF221" s="201">
        <f>IF(U221="snížená",N221,0)</f>
        <v>0</v>
      </c>
      <c r="BG221" s="201">
        <f>IF(U221="zákl. přenesená",N221,0)</f>
        <v>0</v>
      </c>
      <c r="BH221" s="201">
        <f>IF(U221="sníž. přenesená",N221,0)</f>
        <v>0</v>
      </c>
      <c r="BI221" s="201">
        <f>IF(U221="nulová",N221,0)</f>
        <v>0</v>
      </c>
      <c r="BJ221" s="11" t="s">
        <v>77</v>
      </c>
      <c r="BK221" s="201">
        <f>ROUND(L221*K221,2)</f>
        <v>13029</v>
      </c>
      <c r="BL221" s="11" t="s">
        <v>86</v>
      </c>
      <c r="BM221" s="11" t="s">
        <v>1148</v>
      </c>
    </row>
    <row r="222" spans="2:65" s="29" customFormat="1" ht="31.5" customHeight="1">
      <c r="B222" s="30"/>
      <c r="C222" s="233" t="s">
        <v>394</v>
      </c>
      <c r="D222" s="233" t="s">
        <v>297</v>
      </c>
      <c r="E222" s="234" t="s">
        <v>1149</v>
      </c>
      <c r="F222" s="235" t="s">
        <v>1150</v>
      </c>
      <c r="G222" s="235"/>
      <c r="H222" s="235"/>
      <c r="I222" s="235"/>
      <c r="J222" s="236" t="s">
        <v>321</v>
      </c>
      <c r="K222" s="237">
        <v>5</v>
      </c>
      <c r="L222" s="238">
        <v>171</v>
      </c>
      <c r="M222" s="238"/>
      <c r="N222" s="238">
        <f>ROUND(L222*K222,2)</f>
        <v>855</v>
      </c>
      <c r="O222" s="238"/>
      <c r="P222" s="238"/>
      <c r="Q222" s="238"/>
      <c r="R222" s="32"/>
      <c r="T222" s="198"/>
      <c r="U222" s="41" t="s">
        <v>36</v>
      </c>
      <c r="V222" s="199">
        <v>0</v>
      </c>
      <c r="W222" s="199">
        <f>V222*K222</f>
        <v>0</v>
      </c>
      <c r="X222" s="199">
        <v>0.002</v>
      </c>
      <c r="Y222" s="199">
        <f>X222*K222</f>
        <v>0.01</v>
      </c>
      <c r="Z222" s="199">
        <v>0</v>
      </c>
      <c r="AA222" s="200">
        <f>Z222*K222</f>
        <v>0</v>
      </c>
      <c r="AR222" s="11" t="s">
        <v>182</v>
      </c>
      <c r="AT222" s="11" t="s">
        <v>297</v>
      </c>
      <c r="AU222" s="11" t="s">
        <v>80</v>
      </c>
      <c r="AY222" s="11" t="s">
        <v>148</v>
      </c>
      <c r="BE222" s="201">
        <f>IF(U222="základní",N222,0)</f>
        <v>855</v>
      </c>
      <c r="BF222" s="201">
        <f>IF(U222="snížená",N222,0)</f>
        <v>0</v>
      </c>
      <c r="BG222" s="201">
        <f>IF(U222="zákl. přenesená",N222,0)</f>
        <v>0</v>
      </c>
      <c r="BH222" s="201">
        <f>IF(U222="sníž. přenesená",N222,0)</f>
        <v>0</v>
      </c>
      <c r="BI222" s="201">
        <f>IF(U222="nulová",N222,0)</f>
        <v>0</v>
      </c>
      <c r="BJ222" s="11" t="s">
        <v>77</v>
      </c>
      <c r="BK222" s="201">
        <f>ROUND(L222*K222,2)</f>
        <v>855</v>
      </c>
      <c r="BL222" s="11" t="s">
        <v>86</v>
      </c>
      <c r="BM222" s="11" t="s">
        <v>1151</v>
      </c>
    </row>
    <row r="223" spans="2:65" s="29" customFormat="1" ht="44.25" customHeight="1">
      <c r="B223" s="30"/>
      <c r="C223" s="192" t="s">
        <v>398</v>
      </c>
      <c r="D223" s="192" t="s">
        <v>149</v>
      </c>
      <c r="E223" s="193" t="s">
        <v>382</v>
      </c>
      <c r="F223" s="194" t="s">
        <v>383</v>
      </c>
      <c r="G223" s="194"/>
      <c r="H223" s="194"/>
      <c r="I223" s="194"/>
      <c r="J223" s="195" t="s">
        <v>169</v>
      </c>
      <c r="K223" s="196">
        <v>2.4</v>
      </c>
      <c r="L223" s="197">
        <v>138</v>
      </c>
      <c r="M223" s="197"/>
      <c r="N223" s="197">
        <f>ROUND(L223*K223,2)</f>
        <v>331.2</v>
      </c>
      <c r="O223" s="197"/>
      <c r="P223" s="197"/>
      <c r="Q223" s="197"/>
      <c r="R223" s="32"/>
      <c r="T223" s="198"/>
      <c r="U223" s="41" t="s">
        <v>36</v>
      </c>
      <c r="V223" s="199">
        <v>0.399</v>
      </c>
      <c r="W223" s="199">
        <f>V223*K223</f>
        <v>0.9576</v>
      </c>
      <c r="X223" s="199">
        <v>3.0000000000000004E-05</v>
      </c>
      <c r="Y223" s="199">
        <f>X223*K223</f>
        <v>7.2E-05</v>
      </c>
      <c r="Z223" s="199">
        <v>0</v>
      </c>
      <c r="AA223" s="200">
        <f>Z223*K223</f>
        <v>0</v>
      </c>
      <c r="AR223" s="11" t="s">
        <v>86</v>
      </c>
      <c r="AT223" s="11" t="s">
        <v>149</v>
      </c>
      <c r="AU223" s="11" t="s">
        <v>80</v>
      </c>
      <c r="AY223" s="11" t="s">
        <v>148</v>
      </c>
      <c r="BE223" s="201">
        <f>IF(U223="základní",N223,0)</f>
        <v>331.2</v>
      </c>
      <c r="BF223" s="201">
        <f>IF(U223="snížená",N223,0)</f>
        <v>0</v>
      </c>
      <c r="BG223" s="201">
        <f>IF(U223="zákl. přenesená",N223,0)</f>
        <v>0</v>
      </c>
      <c r="BH223" s="201">
        <f>IF(U223="sníž. přenesená",N223,0)</f>
        <v>0</v>
      </c>
      <c r="BI223" s="201">
        <f>IF(U223="nulová",N223,0)</f>
        <v>0</v>
      </c>
      <c r="BJ223" s="11" t="s">
        <v>77</v>
      </c>
      <c r="BK223" s="201">
        <f>ROUND(L223*K223,2)</f>
        <v>331.2</v>
      </c>
      <c r="BL223" s="11" t="s">
        <v>86</v>
      </c>
      <c r="BM223" s="11" t="s">
        <v>1152</v>
      </c>
    </row>
    <row r="224" spans="2:51" s="202" customFormat="1" ht="22.5" customHeight="1">
      <c r="B224" s="203"/>
      <c r="C224" s="204"/>
      <c r="D224" s="204"/>
      <c r="E224" s="205"/>
      <c r="F224" s="206" t="s">
        <v>1153</v>
      </c>
      <c r="G224" s="206"/>
      <c r="H224" s="206"/>
      <c r="I224" s="206"/>
      <c r="J224" s="204"/>
      <c r="K224" s="207">
        <v>2.4</v>
      </c>
      <c r="L224" s="204"/>
      <c r="M224" s="204"/>
      <c r="N224" s="204"/>
      <c r="O224" s="204"/>
      <c r="P224" s="204"/>
      <c r="Q224" s="204"/>
      <c r="R224" s="208"/>
      <c r="T224" s="209"/>
      <c r="U224" s="204"/>
      <c r="V224" s="204"/>
      <c r="W224" s="204"/>
      <c r="X224" s="204"/>
      <c r="Y224" s="204"/>
      <c r="Z224" s="204"/>
      <c r="AA224" s="210"/>
      <c r="AT224" s="211" t="s">
        <v>155</v>
      </c>
      <c r="AU224" s="211" t="s">
        <v>80</v>
      </c>
      <c r="AV224" s="202" t="s">
        <v>80</v>
      </c>
      <c r="AW224" s="202" t="s">
        <v>29</v>
      </c>
      <c r="AX224" s="202" t="s">
        <v>77</v>
      </c>
      <c r="AY224" s="211" t="s">
        <v>148</v>
      </c>
    </row>
    <row r="225" spans="2:65" s="29" customFormat="1" ht="31.5" customHeight="1">
      <c r="B225" s="30"/>
      <c r="C225" s="233" t="s">
        <v>403</v>
      </c>
      <c r="D225" s="233" t="s">
        <v>297</v>
      </c>
      <c r="E225" s="234" t="s">
        <v>386</v>
      </c>
      <c r="F225" s="235" t="s">
        <v>387</v>
      </c>
      <c r="G225" s="235"/>
      <c r="H225" s="235"/>
      <c r="I225" s="235"/>
      <c r="J225" s="236" t="s">
        <v>321</v>
      </c>
      <c r="K225" s="237">
        <v>1</v>
      </c>
      <c r="L225" s="238">
        <v>1550</v>
      </c>
      <c r="M225" s="238"/>
      <c r="N225" s="238">
        <f>ROUND(L225*K225,2)</f>
        <v>1550</v>
      </c>
      <c r="O225" s="238"/>
      <c r="P225" s="238"/>
      <c r="Q225" s="238"/>
      <c r="R225" s="32"/>
      <c r="T225" s="198"/>
      <c r="U225" s="41" t="s">
        <v>36</v>
      </c>
      <c r="V225" s="199">
        <v>0</v>
      </c>
      <c r="W225" s="199">
        <f>V225*K225</f>
        <v>0</v>
      </c>
      <c r="X225" s="199">
        <v>0.021560000000000003</v>
      </c>
      <c r="Y225" s="199">
        <f>X225*K225</f>
        <v>0.021560000000000003</v>
      </c>
      <c r="Z225" s="199">
        <v>0</v>
      </c>
      <c r="AA225" s="200">
        <f>Z225*K225</f>
        <v>0</v>
      </c>
      <c r="AR225" s="11" t="s">
        <v>182</v>
      </c>
      <c r="AT225" s="11" t="s">
        <v>297</v>
      </c>
      <c r="AU225" s="11" t="s">
        <v>80</v>
      </c>
      <c r="AY225" s="11" t="s">
        <v>148</v>
      </c>
      <c r="BE225" s="201">
        <f>IF(U225="základní",N225,0)</f>
        <v>1550</v>
      </c>
      <c r="BF225" s="201">
        <f>IF(U225="snížená",N225,0)</f>
        <v>0</v>
      </c>
      <c r="BG225" s="201">
        <f>IF(U225="zákl. přenesená",N225,0)</f>
        <v>0</v>
      </c>
      <c r="BH225" s="201">
        <f>IF(U225="sníž. přenesená",N225,0)</f>
        <v>0</v>
      </c>
      <c r="BI225" s="201">
        <f>IF(U225="nulová",N225,0)</f>
        <v>0</v>
      </c>
      <c r="BJ225" s="11" t="s">
        <v>77</v>
      </c>
      <c r="BK225" s="201">
        <f>ROUND(L225*K225,2)</f>
        <v>1550</v>
      </c>
      <c r="BL225" s="11" t="s">
        <v>86</v>
      </c>
      <c r="BM225" s="11" t="s">
        <v>1154</v>
      </c>
    </row>
    <row r="226" spans="2:65" s="29" customFormat="1" ht="31.5" customHeight="1">
      <c r="B226" s="30"/>
      <c r="C226" s="233" t="s">
        <v>408</v>
      </c>
      <c r="D226" s="233" t="s">
        <v>297</v>
      </c>
      <c r="E226" s="234" t="s">
        <v>1155</v>
      </c>
      <c r="F226" s="235" t="s">
        <v>1156</v>
      </c>
      <c r="G226" s="235"/>
      <c r="H226" s="235"/>
      <c r="I226" s="235"/>
      <c r="J226" s="236" t="s">
        <v>321</v>
      </c>
      <c r="K226" s="237">
        <v>1</v>
      </c>
      <c r="L226" s="238">
        <v>2860</v>
      </c>
      <c r="M226" s="238"/>
      <c r="N226" s="238">
        <f>ROUND(L226*K226,2)</f>
        <v>2860</v>
      </c>
      <c r="O226" s="238"/>
      <c r="P226" s="238"/>
      <c r="Q226" s="238"/>
      <c r="R226" s="32"/>
      <c r="T226" s="198"/>
      <c r="U226" s="41" t="s">
        <v>36</v>
      </c>
      <c r="V226" s="199">
        <v>0</v>
      </c>
      <c r="W226" s="199">
        <f>V226*K226</f>
        <v>0</v>
      </c>
      <c r="X226" s="199">
        <v>0.039380000000000005</v>
      </c>
      <c r="Y226" s="199">
        <f>X226*K226</f>
        <v>0.039380000000000005</v>
      </c>
      <c r="Z226" s="199">
        <v>0</v>
      </c>
      <c r="AA226" s="200">
        <f>Z226*K226</f>
        <v>0</v>
      </c>
      <c r="AR226" s="11" t="s">
        <v>182</v>
      </c>
      <c r="AT226" s="11" t="s">
        <v>297</v>
      </c>
      <c r="AU226" s="11" t="s">
        <v>80</v>
      </c>
      <c r="AY226" s="11" t="s">
        <v>148</v>
      </c>
      <c r="BE226" s="201">
        <f>IF(U226="základní",N226,0)</f>
        <v>2860</v>
      </c>
      <c r="BF226" s="201">
        <f>IF(U226="snížená",N226,0)</f>
        <v>0</v>
      </c>
      <c r="BG226" s="201">
        <f>IF(U226="zákl. přenesená",N226,0)</f>
        <v>0</v>
      </c>
      <c r="BH226" s="201">
        <f>IF(U226="sníž. přenesená",N226,0)</f>
        <v>0</v>
      </c>
      <c r="BI226" s="201">
        <f>IF(U226="nulová",N226,0)</f>
        <v>0</v>
      </c>
      <c r="BJ226" s="11" t="s">
        <v>77</v>
      </c>
      <c r="BK226" s="201">
        <f>ROUND(L226*K226,2)</f>
        <v>2860</v>
      </c>
      <c r="BL226" s="11" t="s">
        <v>86</v>
      </c>
      <c r="BM226" s="11" t="s">
        <v>1157</v>
      </c>
    </row>
    <row r="227" spans="2:65" s="29" customFormat="1" ht="31.5" customHeight="1">
      <c r="B227" s="30"/>
      <c r="C227" s="192" t="s">
        <v>412</v>
      </c>
      <c r="D227" s="192" t="s">
        <v>149</v>
      </c>
      <c r="E227" s="193" t="s">
        <v>497</v>
      </c>
      <c r="F227" s="194" t="s">
        <v>498</v>
      </c>
      <c r="G227" s="194"/>
      <c r="H227" s="194"/>
      <c r="I227" s="194"/>
      <c r="J227" s="195" t="s">
        <v>321</v>
      </c>
      <c r="K227" s="196">
        <v>4</v>
      </c>
      <c r="L227" s="197">
        <v>227</v>
      </c>
      <c r="M227" s="197"/>
      <c r="N227" s="197">
        <f>ROUND(L227*K227,2)</f>
        <v>908</v>
      </c>
      <c r="O227" s="197"/>
      <c r="P227" s="197"/>
      <c r="Q227" s="197"/>
      <c r="R227" s="32"/>
      <c r="T227" s="198"/>
      <c r="U227" s="41" t="s">
        <v>36</v>
      </c>
      <c r="V227" s="199">
        <v>0.403</v>
      </c>
      <c r="W227" s="199">
        <f>V227*K227</f>
        <v>1.612</v>
      </c>
      <c r="X227" s="199">
        <v>0.00015999999999999999</v>
      </c>
      <c r="Y227" s="199">
        <f>X227*K227</f>
        <v>0.0006399999999999999</v>
      </c>
      <c r="Z227" s="199">
        <v>0</v>
      </c>
      <c r="AA227" s="200">
        <f>Z227*K227</f>
        <v>0</v>
      </c>
      <c r="AR227" s="11" t="s">
        <v>86</v>
      </c>
      <c r="AT227" s="11" t="s">
        <v>149</v>
      </c>
      <c r="AU227" s="11" t="s">
        <v>80</v>
      </c>
      <c r="AY227" s="11" t="s">
        <v>148</v>
      </c>
      <c r="BE227" s="201">
        <f>IF(U227="základní",N227,0)</f>
        <v>908</v>
      </c>
      <c r="BF227" s="201">
        <f>IF(U227="snížená",N227,0)</f>
        <v>0</v>
      </c>
      <c r="BG227" s="201">
        <f>IF(U227="zákl. přenesená",N227,0)</f>
        <v>0</v>
      </c>
      <c r="BH227" s="201">
        <f>IF(U227="sníž. přenesená",N227,0)</f>
        <v>0</v>
      </c>
      <c r="BI227" s="201">
        <f>IF(U227="nulová",N227,0)</f>
        <v>0</v>
      </c>
      <c r="BJ227" s="11" t="s">
        <v>77</v>
      </c>
      <c r="BK227" s="201">
        <f>ROUND(L227*K227,2)</f>
        <v>908</v>
      </c>
      <c r="BL227" s="11" t="s">
        <v>86</v>
      </c>
      <c r="BM227" s="11" t="s">
        <v>1158</v>
      </c>
    </row>
    <row r="228" spans="2:65" s="29" customFormat="1" ht="31.5" customHeight="1">
      <c r="B228" s="30"/>
      <c r="C228" s="233" t="s">
        <v>416</v>
      </c>
      <c r="D228" s="233" t="s">
        <v>297</v>
      </c>
      <c r="E228" s="234" t="s">
        <v>501</v>
      </c>
      <c r="F228" s="235" t="s">
        <v>502</v>
      </c>
      <c r="G228" s="235"/>
      <c r="H228" s="235"/>
      <c r="I228" s="235"/>
      <c r="J228" s="236" t="s">
        <v>169</v>
      </c>
      <c r="K228" s="237">
        <v>8.8</v>
      </c>
      <c r="L228" s="238">
        <v>208</v>
      </c>
      <c r="M228" s="238"/>
      <c r="N228" s="238">
        <f>ROUND(L228*K228,2)</f>
        <v>1830.4</v>
      </c>
      <c r="O228" s="238"/>
      <c r="P228" s="238"/>
      <c r="Q228" s="238"/>
      <c r="R228" s="32"/>
      <c r="T228" s="198"/>
      <c r="U228" s="41" t="s">
        <v>36</v>
      </c>
      <c r="V228" s="199">
        <v>0</v>
      </c>
      <c r="W228" s="199">
        <f>V228*K228</f>
        <v>0</v>
      </c>
      <c r="X228" s="199">
        <v>0.0055</v>
      </c>
      <c r="Y228" s="199">
        <f>X228*K228</f>
        <v>0.0484</v>
      </c>
      <c r="Z228" s="199">
        <v>0</v>
      </c>
      <c r="AA228" s="200">
        <f>Z228*K228</f>
        <v>0</v>
      </c>
      <c r="AR228" s="11" t="s">
        <v>182</v>
      </c>
      <c r="AT228" s="11" t="s">
        <v>297</v>
      </c>
      <c r="AU228" s="11" t="s">
        <v>80</v>
      </c>
      <c r="AY228" s="11" t="s">
        <v>148</v>
      </c>
      <c r="BE228" s="201">
        <f>IF(U228="základní",N228,0)</f>
        <v>1830.4</v>
      </c>
      <c r="BF228" s="201">
        <f>IF(U228="snížená",N228,0)</f>
        <v>0</v>
      </c>
      <c r="BG228" s="201">
        <f>IF(U228="zákl. přenesená",N228,0)</f>
        <v>0</v>
      </c>
      <c r="BH228" s="201">
        <f>IF(U228="sníž. přenesená",N228,0)</f>
        <v>0</v>
      </c>
      <c r="BI228" s="201">
        <f>IF(U228="nulová",N228,0)</f>
        <v>0</v>
      </c>
      <c r="BJ228" s="11" t="s">
        <v>77</v>
      </c>
      <c r="BK228" s="201">
        <f>ROUND(L228*K228,2)</f>
        <v>1830.4</v>
      </c>
      <c r="BL228" s="11" t="s">
        <v>86</v>
      </c>
      <c r="BM228" s="11" t="s">
        <v>1159</v>
      </c>
    </row>
    <row r="229" spans="2:63" s="178" customFormat="1" ht="29.25" customHeight="1">
      <c r="B229" s="179"/>
      <c r="C229" s="180"/>
      <c r="D229" s="190" t="s">
        <v>122</v>
      </c>
      <c r="E229" s="190"/>
      <c r="F229" s="190"/>
      <c r="G229" s="190"/>
      <c r="H229" s="190"/>
      <c r="I229" s="190"/>
      <c r="J229" s="190"/>
      <c r="K229" s="190"/>
      <c r="L229" s="190"/>
      <c r="M229" s="190"/>
      <c r="N229" s="239">
        <f>BK229</f>
        <v>15992.679999999998</v>
      </c>
      <c r="O229" s="239"/>
      <c r="P229" s="239"/>
      <c r="Q229" s="239"/>
      <c r="R229" s="183"/>
      <c r="T229" s="184"/>
      <c r="U229" s="180"/>
      <c r="V229" s="180"/>
      <c r="W229" s="185">
        <f>SUM(W230:W234)</f>
        <v>28.699400000000004</v>
      </c>
      <c r="X229" s="180"/>
      <c r="Y229" s="185">
        <f>SUM(Y230:Y234)</f>
        <v>0.008074000000000001</v>
      </c>
      <c r="Z229" s="180"/>
      <c r="AA229" s="186">
        <f>SUM(AA230:AA234)</f>
        <v>0</v>
      </c>
      <c r="AR229" s="187" t="s">
        <v>77</v>
      </c>
      <c r="AT229" s="188" t="s">
        <v>70</v>
      </c>
      <c r="AU229" s="188" t="s">
        <v>77</v>
      </c>
      <c r="AY229" s="187" t="s">
        <v>148</v>
      </c>
      <c r="BK229" s="189">
        <f>SUM(BK230:BK234)</f>
        <v>15992.679999999998</v>
      </c>
    </row>
    <row r="230" spans="2:65" s="29" customFormat="1" ht="22.5" customHeight="1">
      <c r="B230" s="30"/>
      <c r="C230" s="233" t="s">
        <v>420</v>
      </c>
      <c r="D230" s="233" t="s">
        <v>297</v>
      </c>
      <c r="E230" s="234" t="s">
        <v>505</v>
      </c>
      <c r="F230" s="235" t="s">
        <v>506</v>
      </c>
      <c r="G230" s="235"/>
      <c r="H230" s="235"/>
      <c r="I230" s="235"/>
      <c r="J230" s="236" t="s">
        <v>321</v>
      </c>
      <c r="K230" s="237">
        <v>5</v>
      </c>
      <c r="L230" s="238">
        <v>500</v>
      </c>
      <c r="M230" s="238"/>
      <c r="N230" s="238">
        <f>ROUND(L230*K230,2)</f>
        <v>2500</v>
      </c>
      <c r="O230" s="238"/>
      <c r="P230" s="238"/>
      <c r="Q230" s="238"/>
      <c r="R230" s="32"/>
      <c r="T230" s="198"/>
      <c r="U230" s="41" t="s">
        <v>36</v>
      </c>
      <c r="V230" s="199">
        <v>0</v>
      </c>
      <c r="W230" s="199">
        <f>V230*K230</f>
        <v>0</v>
      </c>
      <c r="X230" s="199">
        <v>0</v>
      </c>
      <c r="Y230" s="199">
        <f>X230*K230</f>
        <v>0</v>
      </c>
      <c r="Z230" s="199">
        <v>0</v>
      </c>
      <c r="AA230" s="200">
        <f>Z230*K230</f>
        <v>0</v>
      </c>
      <c r="AR230" s="11" t="s">
        <v>182</v>
      </c>
      <c r="AT230" s="11" t="s">
        <v>297</v>
      </c>
      <c r="AU230" s="11" t="s">
        <v>80</v>
      </c>
      <c r="AY230" s="11" t="s">
        <v>148</v>
      </c>
      <c r="BE230" s="201">
        <f>IF(U230="základní",N230,0)</f>
        <v>2500</v>
      </c>
      <c r="BF230" s="201">
        <f>IF(U230="snížená",N230,0)</f>
        <v>0</v>
      </c>
      <c r="BG230" s="201">
        <f>IF(U230="zákl. přenesená",N230,0)</f>
        <v>0</v>
      </c>
      <c r="BH230" s="201">
        <f>IF(U230="sníž. přenesená",N230,0)</f>
        <v>0</v>
      </c>
      <c r="BI230" s="201">
        <f>IF(U230="nulová",N230,0)</f>
        <v>0</v>
      </c>
      <c r="BJ230" s="11" t="s">
        <v>77</v>
      </c>
      <c r="BK230" s="201">
        <f>ROUND(L230*K230,2)</f>
        <v>2500</v>
      </c>
      <c r="BL230" s="11" t="s">
        <v>86</v>
      </c>
      <c r="BM230" s="11" t="s">
        <v>1160</v>
      </c>
    </row>
    <row r="231" spans="2:65" s="29" customFormat="1" ht="22.5" customHeight="1">
      <c r="B231" s="30"/>
      <c r="C231" s="233" t="s">
        <v>424</v>
      </c>
      <c r="D231" s="233" t="s">
        <v>297</v>
      </c>
      <c r="E231" s="234" t="s">
        <v>509</v>
      </c>
      <c r="F231" s="235" t="s">
        <v>510</v>
      </c>
      <c r="G231" s="235"/>
      <c r="H231" s="235"/>
      <c r="I231" s="235"/>
      <c r="J231" s="236" t="s">
        <v>321</v>
      </c>
      <c r="K231" s="237">
        <v>1</v>
      </c>
      <c r="L231" s="238">
        <v>1000</v>
      </c>
      <c r="M231" s="238"/>
      <c r="N231" s="238">
        <f>ROUND(L231*K231,2)</f>
        <v>1000</v>
      </c>
      <c r="O231" s="238"/>
      <c r="P231" s="238"/>
      <c r="Q231" s="238"/>
      <c r="R231" s="32"/>
      <c r="T231" s="198"/>
      <c r="U231" s="41" t="s">
        <v>36</v>
      </c>
      <c r="V231" s="199">
        <v>0</v>
      </c>
      <c r="W231" s="199">
        <f>V231*K231</f>
        <v>0</v>
      </c>
      <c r="X231" s="199">
        <v>0</v>
      </c>
      <c r="Y231" s="199">
        <f>X231*K231</f>
        <v>0</v>
      </c>
      <c r="Z231" s="199">
        <v>0</v>
      </c>
      <c r="AA231" s="200">
        <f>Z231*K231</f>
        <v>0</v>
      </c>
      <c r="AR231" s="11" t="s">
        <v>182</v>
      </c>
      <c r="AT231" s="11" t="s">
        <v>297</v>
      </c>
      <c r="AU231" s="11" t="s">
        <v>80</v>
      </c>
      <c r="AY231" s="11" t="s">
        <v>148</v>
      </c>
      <c r="BE231" s="201">
        <f>IF(U231="základní",N231,0)</f>
        <v>1000</v>
      </c>
      <c r="BF231" s="201">
        <f>IF(U231="snížená",N231,0)</f>
        <v>0</v>
      </c>
      <c r="BG231" s="201">
        <f>IF(U231="zákl. přenesená",N231,0)</f>
        <v>0</v>
      </c>
      <c r="BH231" s="201">
        <f>IF(U231="sníž. přenesená",N231,0)</f>
        <v>0</v>
      </c>
      <c r="BI231" s="201">
        <f>IF(U231="nulová",N231,0)</f>
        <v>0</v>
      </c>
      <c r="BJ231" s="11" t="s">
        <v>77</v>
      </c>
      <c r="BK231" s="201">
        <f>ROUND(L231*K231,2)</f>
        <v>1000</v>
      </c>
      <c r="BL231" s="11" t="s">
        <v>86</v>
      </c>
      <c r="BM231" s="11" t="s">
        <v>1161</v>
      </c>
    </row>
    <row r="232" spans="2:65" s="29" customFormat="1" ht="31.5" customHeight="1">
      <c r="B232" s="30"/>
      <c r="C232" s="192" t="s">
        <v>428</v>
      </c>
      <c r="D232" s="192" t="s">
        <v>149</v>
      </c>
      <c r="E232" s="193" t="s">
        <v>513</v>
      </c>
      <c r="F232" s="194" t="s">
        <v>514</v>
      </c>
      <c r="G232" s="194"/>
      <c r="H232" s="194"/>
      <c r="I232" s="194"/>
      <c r="J232" s="195" t="s">
        <v>169</v>
      </c>
      <c r="K232" s="196">
        <v>73.4</v>
      </c>
      <c r="L232" s="197">
        <v>99.1</v>
      </c>
      <c r="M232" s="197"/>
      <c r="N232" s="197">
        <f>ROUND(L232*K232,2)</f>
        <v>7273.94</v>
      </c>
      <c r="O232" s="197"/>
      <c r="P232" s="197"/>
      <c r="Q232" s="197"/>
      <c r="R232" s="32"/>
      <c r="T232" s="198"/>
      <c r="U232" s="41" t="s">
        <v>36</v>
      </c>
      <c r="V232" s="199">
        <v>0.195</v>
      </c>
      <c r="W232" s="199">
        <f>V232*K232</f>
        <v>14.313000000000002</v>
      </c>
      <c r="X232" s="199">
        <v>0.00011</v>
      </c>
      <c r="Y232" s="199">
        <f>X232*K232</f>
        <v>0.008074000000000001</v>
      </c>
      <c r="Z232" s="199">
        <v>0</v>
      </c>
      <c r="AA232" s="200">
        <f>Z232*K232</f>
        <v>0</v>
      </c>
      <c r="AR232" s="11" t="s">
        <v>86</v>
      </c>
      <c r="AT232" s="11" t="s">
        <v>149</v>
      </c>
      <c r="AU232" s="11" t="s">
        <v>80</v>
      </c>
      <c r="AY232" s="11" t="s">
        <v>148</v>
      </c>
      <c r="BE232" s="201">
        <f>IF(U232="základní",N232,0)</f>
        <v>7273.94</v>
      </c>
      <c r="BF232" s="201">
        <f>IF(U232="snížená",N232,0)</f>
        <v>0</v>
      </c>
      <c r="BG232" s="201">
        <f>IF(U232="zákl. přenesená",N232,0)</f>
        <v>0</v>
      </c>
      <c r="BH232" s="201">
        <f>IF(U232="sníž. přenesená",N232,0)</f>
        <v>0</v>
      </c>
      <c r="BI232" s="201">
        <f>IF(U232="nulová",N232,0)</f>
        <v>0</v>
      </c>
      <c r="BJ232" s="11" t="s">
        <v>77</v>
      </c>
      <c r="BK232" s="201">
        <f>ROUND(L232*K232,2)</f>
        <v>7273.94</v>
      </c>
      <c r="BL232" s="11" t="s">
        <v>86</v>
      </c>
      <c r="BM232" s="11" t="s">
        <v>1162</v>
      </c>
    </row>
    <row r="233" spans="2:51" s="202" customFormat="1" ht="22.5" customHeight="1">
      <c r="B233" s="203"/>
      <c r="C233" s="204"/>
      <c r="D233" s="204"/>
      <c r="E233" s="205"/>
      <c r="F233" s="206" t="s">
        <v>1163</v>
      </c>
      <c r="G233" s="206"/>
      <c r="H233" s="206"/>
      <c r="I233" s="206"/>
      <c r="J233" s="204"/>
      <c r="K233" s="207">
        <v>73.4</v>
      </c>
      <c r="L233" s="204"/>
      <c r="M233" s="204"/>
      <c r="N233" s="204"/>
      <c r="O233" s="204"/>
      <c r="P233" s="204"/>
      <c r="Q233" s="204"/>
      <c r="R233" s="208"/>
      <c r="T233" s="209"/>
      <c r="U233" s="204"/>
      <c r="V233" s="204"/>
      <c r="W233" s="204"/>
      <c r="X233" s="204"/>
      <c r="Y233" s="204"/>
      <c r="Z233" s="204"/>
      <c r="AA233" s="210"/>
      <c r="AT233" s="211" t="s">
        <v>155</v>
      </c>
      <c r="AU233" s="211" t="s">
        <v>80</v>
      </c>
      <c r="AV233" s="202" t="s">
        <v>80</v>
      </c>
      <c r="AW233" s="202" t="s">
        <v>29</v>
      </c>
      <c r="AX233" s="202" t="s">
        <v>77</v>
      </c>
      <c r="AY233" s="211" t="s">
        <v>148</v>
      </c>
    </row>
    <row r="234" spans="2:65" s="29" customFormat="1" ht="22.5" customHeight="1">
      <c r="B234" s="30"/>
      <c r="C234" s="192" t="s">
        <v>432</v>
      </c>
      <c r="D234" s="192" t="s">
        <v>149</v>
      </c>
      <c r="E234" s="193" t="s">
        <v>518</v>
      </c>
      <c r="F234" s="194" t="s">
        <v>519</v>
      </c>
      <c r="G234" s="194"/>
      <c r="H234" s="194"/>
      <c r="I234" s="194"/>
      <c r="J234" s="195" t="s">
        <v>169</v>
      </c>
      <c r="K234" s="196">
        <v>73.4</v>
      </c>
      <c r="L234" s="197">
        <v>71.1</v>
      </c>
      <c r="M234" s="197"/>
      <c r="N234" s="197">
        <f>ROUND(L234*K234,2)</f>
        <v>5218.74</v>
      </c>
      <c r="O234" s="197"/>
      <c r="P234" s="197"/>
      <c r="Q234" s="197"/>
      <c r="R234" s="32"/>
      <c r="T234" s="198"/>
      <c r="U234" s="41" t="s">
        <v>36</v>
      </c>
      <c r="V234" s="199">
        <v>0.196</v>
      </c>
      <c r="W234" s="199">
        <f>V234*K234</f>
        <v>14.386400000000002</v>
      </c>
      <c r="X234" s="199">
        <v>0</v>
      </c>
      <c r="Y234" s="199">
        <f>X234*K234</f>
        <v>0</v>
      </c>
      <c r="Z234" s="199">
        <v>0</v>
      </c>
      <c r="AA234" s="200">
        <f>Z234*K234</f>
        <v>0</v>
      </c>
      <c r="AR234" s="11" t="s">
        <v>86</v>
      </c>
      <c r="AT234" s="11" t="s">
        <v>149</v>
      </c>
      <c r="AU234" s="11" t="s">
        <v>80</v>
      </c>
      <c r="AY234" s="11" t="s">
        <v>148</v>
      </c>
      <c r="BE234" s="201">
        <f>IF(U234="základní",N234,0)</f>
        <v>5218.74</v>
      </c>
      <c r="BF234" s="201">
        <f>IF(U234="snížená",N234,0)</f>
        <v>0</v>
      </c>
      <c r="BG234" s="201">
        <f>IF(U234="zákl. přenesená",N234,0)</f>
        <v>0</v>
      </c>
      <c r="BH234" s="201">
        <f>IF(U234="sníž. přenesená",N234,0)</f>
        <v>0</v>
      </c>
      <c r="BI234" s="201">
        <f>IF(U234="nulová",N234,0)</f>
        <v>0</v>
      </c>
      <c r="BJ234" s="11" t="s">
        <v>77</v>
      </c>
      <c r="BK234" s="201">
        <f>ROUND(L234*K234,2)</f>
        <v>5218.74</v>
      </c>
      <c r="BL234" s="11" t="s">
        <v>86</v>
      </c>
      <c r="BM234" s="11" t="s">
        <v>1164</v>
      </c>
    </row>
    <row r="235" spans="2:63" s="178" customFormat="1" ht="29.25" customHeight="1">
      <c r="B235" s="179"/>
      <c r="C235" s="180"/>
      <c r="D235" s="190" t="s">
        <v>123</v>
      </c>
      <c r="E235" s="190"/>
      <c r="F235" s="190"/>
      <c r="G235" s="190"/>
      <c r="H235" s="190"/>
      <c r="I235" s="190"/>
      <c r="J235" s="190"/>
      <c r="K235" s="190"/>
      <c r="L235" s="190"/>
      <c r="M235" s="190"/>
      <c r="N235" s="239">
        <f>BK235</f>
        <v>28852.59</v>
      </c>
      <c r="O235" s="239"/>
      <c r="P235" s="239"/>
      <c r="Q235" s="239"/>
      <c r="R235" s="183"/>
      <c r="T235" s="184"/>
      <c r="U235" s="180"/>
      <c r="V235" s="180"/>
      <c r="W235" s="185">
        <f>SUM(W236:W241)</f>
        <v>27.615853</v>
      </c>
      <c r="X235" s="180"/>
      <c r="Y235" s="185">
        <f>SUM(Y236:Y241)</f>
        <v>0</v>
      </c>
      <c r="Z235" s="180"/>
      <c r="AA235" s="186">
        <f>SUM(AA236:AA241)</f>
        <v>0</v>
      </c>
      <c r="AR235" s="187" t="s">
        <v>77</v>
      </c>
      <c r="AT235" s="188" t="s">
        <v>70</v>
      </c>
      <c r="AU235" s="188" t="s">
        <v>77</v>
      </c>
      <c r="AY235" s="187" t="s">
        <v>148</v>
      </c>
      <c r="BK235" s="189">
        <f>SUM(BK236:BK241)</f>
        <v>28852.59</v>
      </c>
    </row>
    <row r="236" spans="2:65" s="29" customFormat="1" ht="31.5" customHeight="1">
      <c r="B236" s="30"/>
      <c r="C236" s="192" t="s">
        <v>436</v>
      </c>
      <c r="D236" s="192" t="s">
        <v>149</v>
      </c>
      <c r="E236" s="193" t="s">
        <v>522</v>
      </c>
      <c r="F236" s="194" t="s">
        <v>523</v>
      </c>
      <c r="G236" s="194"/>
      <c r="H236" s="194"/>
      <c r="I236" s="194"/>
      <c r="J236" s="195" t="s">
        <v>300</v>
      </c>
      <c r="K236" s="196">
        <v>31.489</v>
      </c>
      <c r="L236" s="197">
        <v>210</v>
      </c>
      <c r="M236" s="197"/>
      <c r="N236" s="197">
        <f>ROUND(L236*K236,2)</f>
        <v>6612.69</v>
      </c>
      <c r="O236" s="197"/>
      <c r="P236" s="197"/>
      <c r="Q236" s="197"/>
      <c r="R236" s="32"/>
      <c r="T236" s="198"/>
      <c r="U236" s="41" t="s">
        <v>36</v>
      </c>
      <c r="V236" s="199">
        <v>0.125</v>
      </c>
      <c r="W236" s="199">
        <f>V236*K236</f>
        <v>3.936125</v>
      </c>
      <c r="X236" s="199">
        <v>0</v>
      </c>
      <c r="Y236" s="199">
        <f>X236*K236</f>
        <v>0</v>
      </c>
      <c r="Z236" s="199">
        <v>0</v>
      </c>
      <c r="AA236" s="200">
        <f>Z236*K236</f>
        <v>0</v>
      </c>
      <c r="AR236" s="11" t="s">
        <v>86</v>
      </c>
      <c r="AT236" s="11" t="s">
        <v>149</v>
      </c>
      <c r="AU236" s="11" t="s">
        <v>80</v>
      </c>
      <c r="AY236" s="11" t="s">
        <v>148</v>
      </c>
      <c r="BE236" s="201">
        <f>IF(U236="základní",N236,0)</f>
        <v>6612.69</v>
      </c>
      <c r="BF236" s="201">
        <f>IF(U236="snížená",N236,0)</f>
        <v>0</v>
      </c>
      <c r="BG236" s="201">
        <f>IF(U236="zákl. přenesená",N236,0)</f>
        <v>0</v>
      </c>
      <c r="BH236" s="201">
        <f>IF(U236="sníž. přenesená",N236,0)</f>
        <v>0</v>
      </c>
      <c r="BI236" s="201">
        <f>IF(U236="nulová",N236,0)</f>
        <v>0</v>
      </c>
      <c r="BJ236" s="11" t="s">
        <v>77</v>
      </c>
      <c r="BK236" s="201">
        <f>ROUND(L236*K236,2)</f>
        <v>6612.69</v>
      </c>
      <c r="BL236" s="11" t="s">
        <v>86</v>
      </c>
      <c r="BM236" s="11" t="s">
        <v>1165</v>
      </c>
    </row>
    <row r="237" spans="2:65" s="29" customFormat="1" ht="31.5" customHeight="1">
      <c r="B237" s="30"/>
      <c r="C237" s="192" t="s">
        <v>440</v>
      </c>
      <c r="D237" s="192" t="s">
        <v>149</v>
      </c>
      <c r="E237" s="193" t="s">
        <v>526</v>
      </c>
      <c r="F237" s="194" t="s">
        <v>527</v>
      </c>
      <c r="G237" s="194"/>
      <c r="H237" s="194"/>
      <c r="I237" s="194"/>
      <c r="J237" s="195" t="s">
        <v>300</v>
      </c>
      <c r="K237" s="196">
        <v>598.291</v>
      </c>
      <c r="L237" s="197">
        <v>9.12</v>
      </c>
      <c r="M237" s="197"/>
      <c r="N237" s="197">
        <f>ROUND(L237*K237,2)</f>
        <v>5456.41</v>
      </c>
      <c r="O237" s="197"/>
      <c r="P237" s="197"/>
      <c r="Q237" s="197"/>
      <c r="R237" s="32"/>
      <c r="T237" s="198"/>
      <c r="U237" s="41" t="s">
        <v>36</v>
      </c>
      <c r="V237" s="199">
        <v>0.006</v>
      </c>
      <c r="W237" s="199">
        <f>V237*K237</f>
        <v>3.5897460000000003</v>
      </c>
      <c r="X237" s="199">
        <v>0</v>
      </c>
      <c r="Y237" s="199">
        <f>X237*K237</f>
        <v>0</v>
      </c>
      <c r="Z237" s="199">
        <v>0</v>
      </c>
      <c r="AA237" s="200">
        <f>Z237*K237</f>
        <v>0</v>
      </c>
      <c r="AR237" s="11" t="s">
        <v>86</v>
      </c>
      <c r="AT237" s="11" t="s">
        <v>149</v>
      </c>
      <c r="AU237" s="11" t="s">
        <v>80</v>
      </c>
      <c r="AY237" s="11" t="s">
        <v>148</v>
      </c>
      <c r="BE237" s="201">
        <f>IF(U237="základní",N237,0)</f>
        <v>5456.41</v>
      </c>
      <c r="BF237" s="201">
        <f>IF(U237="snížená",N237,0)</f>
        <v>0</v>
      </c>
      <c r="BG237" s="201">
        <f>IF(U237="zákl. přenesená",N237,0)</f>
        <v>0</v>
      </c>
      <c r="BH237" s="201">
        <f>IF(U237="sníž. přenesená",N237,0)</f>
        <v>0</v>
      </c>
      <c r="BI237" s="201">
        <f>IF(U237="nulová",N237,0)</f>
        <v>0</v>
      </c>
      <c r="BJ237" s="11" t="s">
        <v>77</v>
      </c>
      <c r="BK237" s="201">
        <f>ROUND(L237*K237,2)</f>
        <v>5456.41</v>
      </c>
      <c r="BL237" s="11" t="s">
        <v>86</v>
      </c>
      <c r="BM237" s="11" t="s">
        <v>1166</v>
      </c>
    </row>
    <row r="238" spans="2:51" s="202" customFormat="1" ht="22.5" customHeight="1">
      <c r="B238" s="203"/>
      <c r="C238" s="204"/>
      <c r="D238" s="204"/>
      <c r="E238" s="205"/>
      <c r="F238" s="206" t="s">
        <v>1167</v>
      </c>
      <c r="G238" s="206"/>
      <c r="H238" s="206"/>
      <c r="I238" s="206"/>
      <c r="J238" s="204"/>
      <c r="K238" s="207">
        <v>598.291</v>
      </c>
      <c r="L238" s="204"/>
      <c r="M238" s="204"/>
      <c r="N238" s="204"/>
      <c r="O238" s="204"/>
      <c r="P238" s="204"/>
      <c r="Q238" s="204"/>
      <c r="R238" s="208"/>
      <c r="T238" s="209"/>
      <c r="U238" s="204"/>
      <c r="V238" s="204"/>
      <c r="W238" s="204"/>
      <c r="X238" s="204"/>
      <c r="Y238" s="204"/>
      <c r="Z238" s="204"/>
      <c r="AA238" s="210"/>
      <c r="AT238" s="211" t="s">
        <v>155</v>
      </c>
      <c r="AU238" s="211" t="s">
        <v>80</v>
      </c>
      <c r="AV238" s="202" t="s">
        <v>80</v>
      </c>
      <c r="AW238" s="202" t="s">
        <v>29</v>
      </c>
      <c r="AX238" s="202" t="s">
        <v>77</v>
      </c>
      <c r="AY238" s="211" t="s">
        <v>148</v>
      </c>
    </row>
    <row r="239" spans="2:65" s="29" customFormat="1" ht="31.5" customHeight="1">
      <c r="B239" s="30"/>
      <c r="C239" s="192" t="s">
        <v>444</v>
      </c>
      <c r="D239" s="192" t="s">
        <v>149</v>
      </c>
      <c r="E239" s="193" t="s">
        <v>531</v>
      </c>
      <c r="F239" s="194" t="s">
        <v>532</v>
      </c>
      <c r="G239" s="194"/>
      <c r="H239" s="194"/>
      <c r="I239" s="194"/>
      <c r="J239" s="195" t="s">
        <v>300</v>
      </c>
      <c r="K239" s="196">
        <v>31.489</v>
      </c>
      <c r="L239" s="197">
        <v>388</v>
      </c>
      <c r="M239" s="197"/>
      <c r="N239" s="197">
        <f>ROUND(L239*K239,2)</f>
        <v>12217.73</v>
      </c>
      <c r="O239" s="197"/>
      <c r="P239" s="197"/>
      <c r="Q239" s="197"/>
      <c r="R239" s="32"/>
      <c r="T239" s="198"/>
      <c r="U239" s="41" t="s">
        <v>36</v>
      </c>
      <c r="V239" s="199">
        <v>0.638</v>
      </c>
      <c r="W239" s="199">
        <f>V239*K239</f>
        <v>20.089982</v>
      </c>
      <c r="X239" s="199">
        <v>0</v>
      </c>
      <c r="Y239" s="199">
        <f>X239*K239</f>
        <v>0</v>
      </c>
      <c r="Z239" s="199">
        <v>0</v>
      </c>
      <c r="AA239" s="200">
        <f>Z239*K239</f>
        <v>0</v>
      </c>
      <c r="AR239" s="11" t="s">
        <v>86</v>
      </c>
      <c r="AT239" s="11" t="s">
        <v>149</v>
      </c>
      <c r="AU239" s="11" t="s">
        <v>80</v>
      </c>
      <c r="AY239" s="11" t="s">
        <v>148</v>
      </c>
      <c r="BE239" s="201">
        <f>IF(U239="základní",N239,0)</f>
        <v>12217.73</v>
      </c>
      <c r="BF239" s="201">
        <f>IF(U239="snížená",N239,0)</f>
        <v>0</v>
      </c>
      <c r="BG239" s="201">
        <f>IF(U239="zákl. přenesená",N239,0)</f>
        <v>0</v>
      </c>
      <c r="BH239" s="201">
        <f>IF(U239="sníž. přenesená",N239,0)</f>
        <v>0</v>
      </c>
      <c r="BI239" s="201">
        <f>IF(U239="nulová",N239,0)</f>
        <v>0</v>
      </c>
      <c r="BJ239" s="11" t="s">
        <v>77</v>
      </c>
      <c r="BK239" s="201">
        <f>ROUND(L239*K239,2)</f>
        <v>12217.73</v>
      </c>
      <c r="BL239" s="11" t="s">
        <v>86</v>
      </c>
      <c r="BM239" s="11" t="s">
        <v>1168</v>
      </c>
    </row>
    <row r="240" spans="2:65" s="29" customFormat="1" ht="31.5" customHeight="1">
      <c r="B240" s="30"/>
      <c r="C240" s="192" t="s">
        <v>448</v>
      </c>
      <c r="D240" s="192" t="s">
        <v>149</v>
      </c>
      <c r="E240" s="193" t="s">
        <v>535</v>
      </c>
      <c r="F240" s="194" t="s">
        <v>536</v>
      </c>
      <c r="G240" s="194"/>
      <c r="H240" s="194"/>
      <c r="I240" s="194"/>
      <c r="J240" s="195" t="s">
        <v>300</v>
      </c>
      <c r="K240" s="196">
        <v>10.496</v>
      </c>
      <c r="L240" s="197">
        <v>155</v>
      </c>
      <c r="M240" s="197"/>
      <c r="N240" s="197">
        <f>ROUND(L240*K240,2)</f>
        <v>1626.88</v>
      </c>
      <c r="O240" s="197"/>
      <c r="P240" s="197"/>
      <c r="Q240" s="197"/>
      <c r="R240" s="32"/>
      <c r="T240" s="198"/>
      <c r="U240" s="41" t="s">
        <v>36</v>
      </c>
      <c r="V240" s="199">
        <v>0</v>
      </c>
      <c r="W240" s="199">
        <f>V240*K240</f>
        <v>0</v>
      </c>
      <c r="X240" s="199">
        <v>0</v>
      </c>
      <c r="Y240" s="199">
        <f>X240*K240</f>
        <v>0</v>
      </c>
      <c r="Z240" s="199">
        <v>0</v>
      </c>
      <c r="AA240" s="200">
        <f>Z240*K240</f>
        <v>0</v>
      </c>
      <c r="AR240" s="11" t="s">
        <v>86</v>
      </c>
      <c r="AT240" s="11" t="s">
        <v>149</v>
      </c>
      <c r="AU240" s="11" t="s">
        <v>80</v>
      </c>
      <c r="AY240" s="11" t="s">
        <v>148</v>
      </c>
      <c r="BE240" s="201">
        <f>IF(U240="základní",N240,0)</f>
        <v>1626.88</v>
      </c>
      <c r="BF240" s="201">
        <f>IF(U240="snížená",N240,0)</f>
        <v>0</v>
      </c>
      <c r="BG240" s="201">
        <f>IF(U240="zákl. přenesená",N240,0)</f>
        <v>0</v>
      </c>
      <c r="BH240" s="201">
        <f>IF(U240="sníž. přenesená",N240,0)</f>
        <v>0</v>
      </c>
      <c r="BI240" s="201">
        <f>IF(U240="nulová",N240,0)</f>
        <v>0</v>
      </c>
      <c r="BJ240" s="11" t="s">
        <v>77</v>
      </c>
      <c r="BK240" s="201">
        <f>ROUND(L240*K240,2)</f>
        <v>1626.88</v>
      </c>
      <c r="BL240" s="11" t="s">
        <v>86</v>
      </c>
      <c r="BM240" s="11" t="s">
        <v>1169</v>
      </c>
    </row>
    <row r="241" spans="2:65" s="29" customFormat="1" ht="31.5" customHeight="1">
      <c r="B241" s="30"/>
      <c r="C241" s="192" t="s">
        <v>452</v>
      </c>
      <c r="D241" s="192" t="s">
        <v>149</v>
      </c>
      <c r="E241" s="193" t="s">
        <v>539</v>
      </c>
      <c r="F241" s="194" t="s">
        <v>540</v>
      </c>
      <c r="G241" s="194"/>
      <c r="H241" s="194"/>
      <c r="I241" s="194"/>
      <c r="J241" s="195" t="s">
        <v>300</v>
      </c>
      <c r="K241" s="196">
        <v>20.992</v>
      </c>
      <c r="L241" s="197">
        <v>140</v>
      </c>
      <c r="M241" s="197"/>
      <c r="N241" s="197">
        <f>ROUND(L241*K241,2)</f>
        <v>2938.88</v>
      </c>
      <c r="O241" s="197"/>
      <c r="P241" s="197"/>
      <c r="Q241" s="197"/>
      <c r="R241" s="32"/>
      <c r="T241" s="198"/>
      <c r="U241" s="41" t="s">
        <v>36</v>
      </c>
      <c r="V241" s="199">
        <v>0</v>
      </c>
      <c r="W241" s="199">
        <f>V241*K241</f>
        <v>0</v>
      </c>
      <c r="X241" s="199">
        <v>0</v>
      </c>
      <c r="Y241" s="199">
        <f>X241*K241</f>
        <v>0</v>
      </c>
      <c r="Z241" s="199">
        <v>0</v>
      </c>
      <c r="AA241" s="200">
        <f>Z241*K241</f>
        <v>0</v>
      </c>
      <c r="AR241" s="11" t="s">
        <v>86</v>
      </c>
      <c r="AT241" s="11" t="s">
        <v>149</v>
      </c>
      <c r="AU241" s="11" t="s">
        <v>80</v>
      </c>
      <c r="AY241" s="11" t="s">
        <v>148</v>
      </c>
      <c r="BE241" s="201">
        <f>IF(U241="základní",N241,0)</f>
        <v>2938.88</v>
      </c>
      <c r="BF241" s="201">
        <f>IF(U241="snížená",N241,0)</f>
        <v>0</v>
      </c>
      <c r="BG241" s="201">
        <f>IF(U241="zákl. přenesená",N241,0)</f>
        <v>0</v>
      </c>
      <c r="BH241" s="201">
        <f>IF(U241="sníž. přenesená",N241,0)</f>
        <v>0</v>
      </c>
      <c r="BI241" s="201">
        <f>IF(U241="nulová",N241,0)</f>
        <v>0</v>
      </c>
      <c r="BJ241" s="11" t="s">
        <v>77</v>
      </c>
      <c r="BK241" s="201">
        <f>ROUND(L241*K241,2)</f>
        <v>2938.88</v>
      </c>
      <c r="BL241" s="11" t="s">
        <v>86</v>
      </c>
      <c r="BM241" s="11" t="s">
        <v>1170</v>
      </c>
    </row>
    <row r="242" spans="2:63" s="178" customFormat="1" ht="29.25" customHeight="1">
      <c r="B242" s="179"/>
      <c r="C242" s="180"/>
      <c r="D242" s="190" t="s">
        <v>124</v>
      </c>
      <c r="E242" s="190"/>
      <c r="F242" s="190"/>
      <c r="G242" s="190"/>
      <c r="H242" s="190"/>
      <c r="I242" s="190"/>
      <c r="J242" s="190"/>
      <c r="K242" s="190"/>
      <c r="L242" s="190"/>
      <c r="M242" s="190"/>
      <c r="N242" s="239">
        <f>BK242</f>
        <v>30633.41</v>
      </c>
      <c r="O242" s="239"/>
      <c r="P242" s="239"/>
      <c r="Q242" s="239"/>
      <c r="R242" s="183"/>
      <c r="T242" s="184"/>
      <c r="U242" s="180"/>
      <c r="V242" s="180"/>
      <c r="W242" s="185">
        <f>SUM(W243:W244)</f>
        <v>44.495374</v>
      </c>
      <c r="X242" s="180"/>
      <c r="Y242" s="185">
        <f>SUM(Y243:Y244)</f>
        <v>0</v>
      </c>
      <c r="Z242" s="180"/>
      <c r="AA242" s="186">
        <f>SUM(AA243:AA244)</f>
        <v>0</v>
      </c>
      <c r="AR242" s="187" t="s">
        <v>77</v>
      </c>
      <c r="AT242" s="188" t="s">
        <v>70</v>
      </c>
      <c r="AU242" s="188" t="s">
        <v>77</v>
      </c>
      <c r="AY242" s="187" t="s">
        <v>148</v>
      </c>
      <c r="BK242" s="189">
        <f>SUM(BK243:BK244)</f>
        <v>30633.41</v>
      </c>
    </row>
    <row r="243" spans="2:65" s="29" customFormat="1" ht="31.5" customHeight="1">
      <c r="B243" s="30"/>
      <c r="C243" s="192" t="s">
        <v>456</v>
      </c>
      <c r="D243" s="192" t="s">
        <v>149</v>
      </c>
      <c r="E243" s="193" t="s">
        <v>543</v>
      </c>
      <c r="F243" s="194" t="s">
        <v>544</v>
      </c>
      <c r="G243" s="194"/>
      <c r="H243" s="194"/>
      <c r="I243" s="194"/>
      <c r="J243" s="195" t="s">
        <v>300</v>
      </c>
      <c r="K243" s="196">
        <v>262.979</v>
      </c>
      <c r="L243" s="197">
        <v>59.1</v>
      </c>
      <c r="M243" s="197"/>
      <c r="N243" s="197">
        <f>ROUND(L243*K243,2)</f>
        <v>15542.06</v>
      </c>
      <c r="O243" s="197"/>
      <c r="P243" s="197"/>
      <c r="Q243" s="197"/>
      <c r="R243" s="32"/>
      <c r="T243" s="198"/>
      <c r="U243" s="41" t="s">
        <v>36</v>
      </c>
      <c r="V243" s="199">
        <v>0.066</v>
      </c>
      <c r="W243" s="199">
        <f>V243*K243</f>
        <v>17.356614</v>
      </c>
      <c r="X243" s="199">
        <v>0</v>
      </c>
      <c r="Y243" s="199">
        <f>X243*K243</f>
        <v>0</v>
      </c>
      <c r="Z243" s="199">
        <v>0</v>
      </c>
      <c r="AA243" s="200">
        <f>Z243*K243</f>
        <v>0</v>
      </c>
      <c r="AR243" s="11" t="s">
        <v>86</v>
      </c>
      <c r="AT243" s="11" t="s">
        <v>149</v>
      </c>
      <c r="AU243" s="11" t="s">
        <v>80</v>
      </c>
      <c r="AY243" s="11" t="s">
        <v>148</v>
      </c>
      <c r="BE243" s="201">
        <f>IF(U243="základní",N243,0)</f>
        <v>15542.06</v>
      </c>
      <c r="BF243" s="201">
        <f>IF(U243="snížená",N243,0)</f>
        <v>0</v>
      </c>
      <c r="BG243" s="201">
        <f>IF(U243="zákl. přenesená",N243,0)</f>
        <v>0</v>
      </c>
      <c r="BH243" s="201">
        <f>IF(U243="sníž. přenesená",N243,0)</f>
        <v>0</v>
      </c>
      <c r="BI243" s="201">
        <f>IF(U243="nulová",N243,0)</f>
        <v>0</v>
      </c>
      <c r="BJ243" s="11" t="s">
        <v>77</v>
      </c>
      <c r="BK243" s="201">
        <f>ROUND(L243*K243,2)</f>
        <v>15542.06</v>
      </c>
      <c r="BL243" s="11" t="s">
        <v>86</v>
      </c>
      <c r="BM243" s="11" t="s">
        <v>1171</v>
      </c>
    </row>
    <row r="244" spans="2:65" s="29" customFormat="1" ht="31.5" customHeight="1">
      <c r="B244" s="30"/>
      <c r="C244" s="192" t="s">
        <v>460</v>
      </c>
      <c r="D244" s="192" t="s">
        <v>149</v>
      </c>
      <c r="E244" s="193" t="s">
        <v>547</v>
      </c>
      <c r="F244" s="194" t="s">
        <v>548</v>
      </c>
      <c r="G244" s="194"/>
      <c r="H244" s="194"/>
      <c r="I244" s="194"/>
      <c r="J244" s="195" t="s">
        <v>300</v>
      </c>
      <c r="K244" s="196">
        <v>18.337</v>
      </c>
      <c r="L244" s="197">
        <v>823</v>
      </c>
      <c r="M244" s="197"/>
      <c r="N244" s="197">
        <f>ROUND(L244*K244,2)</f>
        <v>15091.35</v>
      </c>
      <c r="O244" s="197"/>
      <c r="P244" s="197"/>
      <c r="Q244" s="197"/>
      <c r="R244" s="32"/>
      <c r="T244" s="198"/>
      <c r="U244" s="41" t="s">
        <v>36</v>
      </c>
      <c r="V244" s="199">
        <v>1.48</v>
      </c>
      <c r="W244" s="199">
        <f>V244*K244</f>
        <v>27.138759999999998</v>
      </c>
      <c r="X244" s="199">
        <v>0</v>
      </c>
      <c r="Y244" s="199">
        <f>X244*K244</f>
        <v>0</v>
      </c>
      <c r="Z244" s="199">
        <v>0</v>
      </c>
      <c r="AA244" s="200">
        <f>Z244*K244</f>
        <v>0</v>
      </c>
      <c r="AR244" s="11" t="s">
        <v>86</v>
      </c>
      <c r="AT244" s="11" t="s">
        <v>149</v>
      </c>
      <c r="AU244" s="11" t="s">
        <v>80</v>
      </c>
      <c r="AY244" s="11" t="s">
        <v>148</v>
      </c>
      <c r="BE244" s="201">
        <f>IF(U244="základní",N244,0)</f>
        <v>15091.35</v>
      </c>
      <c r="BF244" s="201">
        <f>IF(U244="snížená",N244,0)</f>
        <v>0</v>
      </c>
      <c r="BG244" s="201">
        <f>IF(U244="zákl. přenesená",N244,0)</f>
        <v>0</v>
      </c>
      <c r="BH244" s="201">
        <f>IF(U244="sníž. přenesená",N244,0)</f>
        <v>0</v>
      </c>
      <c r="BI244" s="201">
        <f>IF(U244="nulová",N244,0)</f>
        <v>0</v>
      </c>
      <c r="BJ244" s="11" t="s">
        <v>77</v>
      </c>
      <c r="BK244" s="201">
        <f>ROUND(L244*K244,2)</f>
        <v>15091.35</v>
      </c>
      <c r="BL244" s="11" t="s">
        <v>86</v>
      </c>
      <c r="BM244" s="11" t="s">
        <v>1172</v>
      </c>
    </row>
    <row r="245" spans="2:63" s="178" customFormat="1" ht="37.5" customHeight="1">
      <c r="B245" s="179"/>
      <c r="C245" s="180"/>
      <c r="D245" s="181" t="s">
        <v>125</v>
      </c>
      <c r="E245" s="181"/>
      <c r="F245" s="181"/>
      <c r="G245" s="181"/>
      <c r="H245" s="181"/>
      <c r="I245" s="181"/>
      <c r="J245" s="181"/>
      <c r="K245" s="181"/>
      <c r="L245" s="181"/>
      <c r="M245" s="181"/>
      <c r="N245" s="240">
        <f>BK245</f>
        <v>640</v>
      </c>
      <c r="O245" s="240"/>
      <c r="P245" s="240"/>
      <c r="Q245" s="240"/>
      <c r="R245" s="183"/>
      <c r="T245" s="184"/>
      <c r="U245" s="180"/>
      <c r="V245" s="180"/>
      <c r="W245" s="185">
        <f>W246</f>
        <v>2.348</v>
      </c>
      <c r="X245" s="180"/>
      <c r="Y245" s="185">
        <f>Y246</f>
        <v>0.0049499999999999995</v>
      </c>
      <c r="Z245" s="180"/>
      <c r="AA245" s="186">
        <f>AA246</f>
        <v>0</v>
      </c>
      <c r="AR245" s="187" t="s">
        <v>83</v>
      </c>
      <c r="AT245" s="188" t="s">
        <v>70</v>
      </c>
      <c r="AU245" s="188" t="s">
        <v>71</v>
      </c>
      <c r="AY245" s="187" t="s">
        <v>148</v>
      </c>
      <c r="BK245" s="189">
        <f>BK246</f>
        <v>640</v>
      </c>
    </row>
    <row r="246" spans="2:63" s="178" customFormat="1" ht="19.5" customHeight="1">
      <c r="B246" s="179"/>
      <c r="C246" s="180"/>
      <c r="D246" s="190" t="s">
        <v>128</v>
      </c>
      <c r="E246" s="190"/>
      <c r="F246" s="190"/>
      <c r="G246" s="190"/>
      <c r="H246" s="190"/>
      <c r="I246" s="190"/>
      <c r="J246" s="190"/>
      <c r="K246" s="190"/>
      <c r="L246" s="190"/>
      <c r="M246" s="190"/>
      <c r="N246" s="191">
        <f>BK246</f>
        <v>640</v>
      </c>
      <c r="O246" s="191"/>
      <c r="P246" s="191"/>
      <c r="Q246" s="191"/>
      <c r="R246" s="183"/>
      <c r="T246" s="184"/>
      <c r="U246" s="180"/>
      <c r="V246" s="180"/>
      <c r="W246" s="185">
        <f>W247</f>
        <v>2.348</v>
      </c>
      <c r="X246" s="180"/>
      <c r="Y246" s="185">
        <f>Y247</f>
        <v>0.0049499999999999995</v>
      </c>
      <c r="Z246" s="180"/>
      <c r="AA246" s="186">
        <f>AA247</f>
        <v>0</v>
      </c>
      <c r="AR246" s="187" t="s">
        <v>83</v>
      </c>
      <c r="AT246" s="188" t="s">
        <v>70</v>
      </c>
      <c r="AU246" s="188" t="s">
        <v>77</v>
      </c>
      <c r="AY246" s="187" t="s">
        <v>148</v>
      </c>
      <c r="BK246" s="189">
        <f>BK247</f>
        <v>640</v>
      </c>
    </row>
    <row r="247" spans="2:65" s="29" customFormat="1" ht="31.5" customHeight="1">
      <c r="B247" s="30"/>
      <c r="C247" s="192" t="s">
        <v>464</v>
      </c>
      <c r="D247" s="192" t="s">
        <v>149</v>
      </c>
      <c r="E247" s="193" t="s">
        <v>565</v>
      </c>
      <c r="F247" s="194" t="s">
        <v>566</v>
      </c>
      <c r="G247" s="194"/>
      <c r="H247" s="194"/>
      <c r="I247" s="194"/>
      <c r="J247" s="195" t="s">
        <v>567</v>
      </c>
      <c r="K247" s="196">
        <v>0.5</v>
      </c>
      <c r="L247" s="197">
        <v>1280</v>
      </c>
      <c r="M247" s="197"/>
      <c r="N247" s="197">
        <f>ROUND(L247*K247,2)</f>
        <v>640</v>
      </c>
      <c r="O247" s="197"/>
      <c r="P247" s="197"/>
      <c r="Q247" s="197"/>
      <c r="R247" s="32"/>
      <c r="T247" s="198"/>
      <c r="U247" s="41" t="s">
        <v>36</v>
      </c>
      <c r="V247" s="199">
        <v>4.696</v>
      </c>
      <c r="W247" s="199">
        <f>V247*K247</f>
        <v>2.348</v>
      </c>
      <c r="X247" s="199">
        <v>0.009899999999999999</v>
      </c>
      <c r="Y247" s="199">
        <f>X247*K247</f>
        <v>0.0049499999999999995</v>
      </c>
      <c r="Z247" s="199">
        <v>0</v>
      </c>
      <c r="AA247" s="200">
        <f>Z247*K247</f>
        <v>0</v>
      </c>
      <c r="AR247" s="11" t="s">
        <v>444</v>
      </c>
      <c r="AT247" s="11" t="s">
        <v>149</v>
      </c>
      <c r="AU247" s="11" t="s">
        <v>80</v>
      </c>
      <c r="AY247" s="11" t="s">
        <v>148</v>
      </c>
      <c r="BE247" s="201">
        <f>IF(U247="základní",N247,0)</f>
        <v>640</v>
      </c>
      <c r="BF247" s="201">
        <f>IF(U247="snížená",N247,0)</f>
        <v>0</v>
      </c>
      <c r="BG247" s="201">
        <f>IF(U247="zákl. přenesená",N247,0)</f>
        <v>0</v>
      </c>
      <c r="BH247" s="201">
        <f>IF(U247="sníž. přenesená",N247,0)</f>
        <v>0</v>
      </c>
      <c r="BI247" s="201">
        <f>IF(U247="nulová",N247,0)</f>
        <v>0</v>
      </c>
      <c r="BJ247" s="11" t="s">
        <v>77</v>
      </c>
      <c r="BK247" s="201">
        <f>ROUND(L247*K247,2)</f>
        <v>640</v>
      </c>
      <c r="BL247" s="11" t="s">
        <v>444</v>
      </c>
      <c r="BM247" s="11" t="s">
        <v>1173</v>
      </c>
    </row>
    <row r="248" spans="2:63" s="178" customFormat="1" ht="37.5" customHeight="1">
      <c r="B248" s="179"/>
      <c r="C248" s="180"/>
      <c r="D248" s="181" t="s">
        <v>129</v>
      </c>
      <c r="E248" s="181"/>
      <c r="F248" s="181"/>
      <c r="G248" s="181"/>
      <c r="H248" s="181"/>
      <c r="I248" s="181"/>
      <c r="J248" s="181"/>
      <c r="K248" s="181"/>
      <c r="L248" s="181"/>
      <c r="M248" s="181"/>
      <c r="N248" s="241">
        <f>BK248</f>
        <v>13619.4</v>
      </c>
      <c r="O248" s="241"/>
      <c r="P248" s="241"/>
      <c r="Q248" s="241"/>
      <c r="R248" s="183"/>
      <c r="T248" s="184"/>
      <c r="U248" s="180"/>
      <c r="V248" s="180"/>
      <c r="W248" s="185">
        <f>SUM(W249:W251)</f>
        <v>0</v>
      </c>
      <c r="X248" s="180"/>
      <c r="Y248" s="185">
        <f>SUM(Y249:Y251)</f>
        <v>0</v>
      </c>
      <c r="Z248" s="180"/>
      <c r="AA248" s="186">
        <f>SUM(AA249:AA251)</f>
        <v>0</v>
      </c>
      <c r="AR248" s="187" t="s">
        <v>86</v>
      </c>
      <c r="AT248" s="188" t="s">
        <v>70</v>
      </c>
      <c r="AU248" s="188" t="s">
        <v>71</v>
      </c>
      <c r="AY248" s="187" t="s">
        <v>148</v>
      </c>
      <c r="BK248" s="189">
        <f>SUM(BK249:BK251)</f>
        <v>13619.4</v>
      </c>
    </row>
    <row r="249" spans="2:65" s="29" customFormat="1" ht="22.5" customHeight="1">
      <c r="B249" s="30"/>
      <c r="C249" s="192" t="s">
        <v>468</v>
      </c>
      <c r="D249" s="192" t="s">
        <v>149</v>
      </c>
      <c r="E249" s="193" t="s">
        <v>579</v>
      </c>
      <c r="F249" s="194" t="s">
        <v>580</v>
      </c>
      <c r="G249" s="194"/>
      <c r="H249" s="194"/>
      <c r="I249" s="194"/>
      <c r="J249" s="195" t="s">
        <v>562</v>
      </c>
      <c r="K249" s="196">
        <v>2</v>
      </c>
      <c r="L249" s="197">
        <v>1800</v>
      </c>
      <c r="M249" s="197"/>
      <c r="N249" s="197">
        <f>ROUND(L249*K249,2)</f>
        <v>3600</v>
      </c>
      <c r="O249" s="197"/>
      <c r="P249" s="197"/>
      <c r="Q249" s="197"/>
      <c r="R249" s="32"/>
      <c r="T249" s="198"/>
      <c r="U249" s="41" t="s">
        <v>36</v>
      </c>
      <c r="V249" s="199">
        <v>0</v>
      </c>
      <c r="W249" s="199">
        <f>V249*K249</f>
        <v>0</v>
      </c>
      <c r="X249" s="199">
        <v>0</v>
      </c>
      <c r="Y249" s="199">
        <f>X249*K249</f>
        <v>0</v>
      </c>
      <c r="Z249" s="199">
        <v>0</v>
      </c>
      <c r="AA249" s="200">
        <f>Z249*K249</f>
        <v>0</v>
      </c>
      <c r="AR249" s="11" t="s">
        <v>86</v>
      </c>
      <c r="AT249" s="11" t="s">
        <v>149</v>
      </c>
      <c r="AU249" s="11" t="s">
        <v>77</v>
      </c>
      <c r="AY249" s="11" t="s">
        <v>148</v>
      </c>
      <c r="BE249" s="201">
        <f>IF(U249="základní",N249,0)</f>
        <v>3600</v>
      </c>
      <c r="BF249" s="201">
        <f>IF(U249="snížená",N249,0)</f>
        <v>0</v>
      </c>
      <c r="BG249" s="201">
        <f>IF(U249="zákl. přenesená",N249,0)</f>
        <v>0</v>
      </c>
      <c r="BH249" s="201">
        <f>IF(U249="sníž. přenesená",N249,0)</f>
        <v>0</v>
      </c>
      <c r="BI249" s="201">
        <f>IF(U249="nulová",N249,0)</f>
        <v>0</v>
      </c>
      <c r="BJ249" s="11" t="s">
        <v>77</v>
      </c>
      <c r="BK249" s="201">
        <f>ROUND(L249*K249,2)</f>
        <v>3600</v>
      </c>
      <c r="BL249" s="11" t="s">
        <v>86</v>
      </c>
      <c r="BM249" s="11" t="s">
        <v>1174</v>
      </c>
    </row>
    <row r="250" spans="2:65" s="29" customFormat="1" ht="22.5" customHeight="1">
      <c r="B250" s="30"/>
      <c r="C250" s="192" t="s">
        <v>472</v>
      </c>
      <c r="D250" s="192" t="s">
        <v>149</v>
      </c>
      <c r="E250" s="193" t="s">
        <v>583</v>
      </c>
      <c r="F250" s="194" t="s">
        <v>584</v>
      </c>
      <c r="G250" s="194"/>
      <c r="H250" s="194"/>
      <c r="I250" s="194"/>
      <c r="J250" s="195" t="s">
        <v>562</v>
      </c>
      <c r="K250" s="196">
        <v>2</v>
      </c>
      <c r="L250" s="197">
        <v>1800</v>
      </c>
      <c r="M250" s="197"/>
      <c r="N250" s="197">
        <f>ROUND(L250*K250,2)</f>
        <v>3600</v>
      </c>
      <c r="O250" s="197"/>
      <c r="P250" s="197"/>
      <c r="Q250" s="197"/>
      <c r="R250" s="32"/>
      <c r="T250" s="198"/>
      <c r="U250" s="41" t="s">
        <v>36</v>
      </c>
      <c r="V250" s="199">
        <v>0</v>
      </c>
      <c r="W250" s="199">
        <f>V250*K250</f>
        <v>0</v>
      </c>
      <c r="X250" s="199">
        <v>0</v>
      </c>
      <c r="Y250" s="199">
        <f>X250*K250</f>
        <v>0</v>
      </c>
      <c r="Z250" s="199">
        <v>0</v>
      </c>
      <c r="AA250" s="200">
        <f>Z250*K250</f>
        <v>0</v>
      </c>
      <c r="AR250" s="11" t="s">
        <v>86</v>
      </c>
      <c r="AT250" s="11" t="s">
        <v>149</v>
      </c>
      <c r="AU250" s="11" t="s">
        <v>77</v>
      </c>
      <c r="AY250" s="11" t="s">
        <v>148</v>
      </c>
      <c r="BE250" s="201">
        <f>IF(U250="základní",N250,0)</f>
        <v>3600</v>
      </c>
      <c r="BF250" s="201">
        <f>IF(U250="snížená",N250,0)</f>
        <v>0</v>
      </c>
      <c r="BG250" s="201">
        <f>IF(U250="zákl. přenesená",N250,0)</f>
        <v>0</v>
      </c>
      <c r="BH250" s="201">
        <f>IF(U250="sníž. přenesená",N250,0)</f>
        <v>0</v>
      </c>
      <c r="BI250" s="201">
        <f>IF(U250="nulová",N250,0)</f>
        <v>0</v>
      </c>
      <c r="BJ250" s="11" t="s">
        <v>77</v>
      </c>
      <c r="BK250" s="201">
        <f>ROUND(L250*K250,2)</f>
        <v>3600</v>
      </c>
      <c r="BL250" s="11" t="s">
        <v>86</v>
      </c>
      <c r="BM250" s="11" t="s">
        <v>1175</v>
      </c>
    </row>
    <row r="251" spans="2:65" s="29" customFormat="1" ht="22.5" customHeight="1">
      <c r="B251" s="30"/>
      <c r="C251" s="192" t="s">
        <v>476</v>
      </c>
      <c r="D251" s="192" t="s">
        <v>149</v>
      </c>
      <c r="E251" s="193" t="s">
        <v>587</v>
      </c>
      <c r="F251" s="194" t="s">
        <v>588</v>
      </c>
      <c r="G251" s="194"/>
      <c r="H251" s="194"/>
      <c r="I251" s="194"/>
      <c r="J251" s="195" t="s">
        <v>169</v>
      </c>
      <c r="K251" s="196">
        <v>493.8</v>
      </c>
      <c r="L251" s="197">
        <v>13</v>
      </c>
      <c r="M251" s="197"/>
      <c r="N251" s="197">
        <f>ROUND(L251*K251,2)</f>
        <v>6419.4</v>
      </c>
      <c r="O251" s="197"/>
      <c r="P251" s="197"/>
      <c r="Q251" s="197"/>
      <c r="R251" s="32"/>
      <c r="T251" s="198"/>
      <c r="U251" s="242" t="s">
        <v>36</v>
      </c>
      <c r="V251" s="243">
        <v>0</v>
      </c>
      <c r="W251" s="243">
        <f>V251*K251</f>
        <v>0</v>
      </c>
      <c r="X251" s="243">
        <v>0</v>
      </c>
      <c r="Y251" s="243">
        <f>X251*K251</f>
        <v>0</v>
      </c>
      <c r="Z251" s="243">
        <v>0</v>
      </c>
      <c r="AA251" s="244">
        <f>Z251*K251</f>
        <v>0</v>
      </c>
      <c r="AR251" s="11" t="s">
        <v>86</v>
      </c>
      <c r="AT251" s="11" t="s">
        <v>149</v>
      </c>
      <c r="AU251" s="11" t="s">
        <v>77</v>
      </c>
      <c r="AY251" s="11" t="s">
        <v>148</v>
      </c>
      <c r="BE251" s="201">
        <f>IF(U251="základní",N251,0)</f>
        <v>6419.4</v>
      </c>
      <c r="BF251" s="201">
        <f>IF(U251="snížená",N251,0)</f>
        <v>0</v>
      </c>
      <c r="BG251" s="201">
        <f>IF(U251="zákl. přenesená",N251,0)</f>
        <v>0</v>
      </c>
      <c r="BH251" s="201">
        <f>IF(U251="sníž. přenesená",N251,0)</f>
        <v>0</v>
      </c>
      <c r="BI251" s="201">
        <f>IF(U251="nulová",N251,0)</f>
        <v>0</v>
      </c>
      <c r="BJ251" s="11" t="s">
        <v>77</v>
      </c>
      <c r="BK251" s="201">
        <f>ROUND(L251*K251,2)</f>
        <v>6419.4</v>
      </c>
      <c r="BL251" s="11" t="s">
        <v>86</v>
      </c>
      <c r="BM251" s="11" t="s">
        <v>1176</v>
      </c>
    </row>
    <row r="252" spans="2:18" s="29" customFormat="1" ht="6.75" customHeight="1">
      <c r="B252" s="59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1"/>
    </row>
  </sheetData>
  <sheetProtection selectLockedCells="1" selectUnlockedCells="1"/>
  <mergeCells count="339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N124:Q124"/>
    <mergeCell ref="N125:Q125"/>
    <mergeCell ref="N126:Q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N181:Q181"/>
    <mergeCell ref="F182:I182"/>
    <mergeCell ref="L182:M182"/>
    <mergeCell ref="N182:Q182"/>
    <mergeCell ref="F183:I183"/>
    <mergeCell ref="N184:Q184"/>
    <mergeCell ref="F185:I185"/>
    <mergeCell ref="L185:M185"/>
    <mergeCell ref="N185:Q185"/>
    <mergeCell ref="N186:Q186"/>
    <mergeCell ref="F187:I187"/>
    <mergeCell ref="L187:M187"/>
    <mergeCell ref="N187:Q187"/>
    <mergeCell ref="F188:I188"/>
    <mergeCell ref="N189:Q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F234:I234"/>
    <mergeCell ref="L234:M234"/>
    <mergeCell ref="N234:Q234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N242:Q242"/>
    <mergeCell ref="F243:I243"/>
    <mergeCell ref="L243:M243"/>
    <mergeCell ref="N243:Q243"/>
    <mergeCell ref="F244:I244"/>
    <mergeCell ref="L244:M244"/>
    <mergeCell ref="N244:Q244"/>
    <mergeCell ref="N245:Q245"/>
    <mergeCell ref="N246:Q246"/>
    <mergeCell ref="F247:I247"/>
    <mergeCell ref="L247:M247"/>
    <mergeCell ref="N247:Q247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</mergeCells>
  <hyperlinks>
    <hyperlink ref="F1" location="C2" display="1) Krycí list rozpočtu"/>
    <hyperlink ref="H1" location="C86" display="2) Rekapitulace rozpočtu"/>
    <hyperlink ref="L1" location="C123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3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66" ht="21.75" customHeight="1">
      <c r="A1" s="124"/>
      <c r="B1" s="3"/>
      <c r="C1" s="3"/>
      <c r="D1" s="4" t="s">
        <v>1</v>
      </c>
      <c r="E1" s="3"/>
      <c r="F1" s="5" t="s">
        <v>99</v>
      </c>
      <c r="G1" s="5"/>
      <c r="H1" s="125" t="s">
        <v>100</v>
      </c>
      <c r="I1" s="125"/>
      <c r="J1" s="125"/>
      <c r="K1" s="125"/>
      <c r="L1" s="5" t="s">
        <v>101</v>
      </c>
      <c r="M1" s="3"/>
      <c r="N1" s="3"/>
      <c r="O1" s="4" t="s">
        <v>102</v>
      </c>
      <c r="P1" s="3"/>
      <c r="Q1" s="3"/>
      <c r="R1" s="3"/>
      <c r="S1" s="5" t="s">
        <v>103</v>
      </c>
      <c r="T1" s="5"/>
      <c r="U1" s="124"/>
      <c r="V1" s="12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8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88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80</v>
      </c>
    </row>
    <row r="4" spans="2:46" ht="36.75" customHeight="1">
      <c r="B4" s="15"/>
      <c r="C4" s="16" t="s">
        <v>104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13</v>
      </c>
      <c r="AT4" s="11" t="s">
        <v>6</v>
      </c>
    </row>
    <row r="5" spans="2:18" ht="6.75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5" customHeight="1">
      <c r="B6" s="15"/>
      <c r="C6" s="19"/>
      <c r="D6" s="24" t="s">
        <v>16</v>
      </c>
      <c r="E6" s="19"/>
      <c r="F6" s="126" t="str">
        <f>'Rekapitulace stavby'!K6</f>
        <v>K.Vary - Goethova vyhlídka - Přípojka vody a kanalizace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9"/>
      <c r="R6" s="17"/>
    </row>
    <row r="7" spans="2:18" s="29" customFormat="1" ht="32.25" customHeight="1">
      <c r="B7" s="30"/>
      <c r="C7" s="31"/>
      <c r="D7" s="22" t="s">
        <v>105</v>
      </c>
      <c r="E7" s="31"/>
      <c r="F7" s="23" t="s">
        <v>1177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31"/>
      <c r="R7" s="32"/>
    </row>
    <row r="8" spans="2:18" s="29" customFormat="1" ht="14.25" customHeight="1">
      <c r="B8" s="30"/>
      <c r="C8" s="31"/>
      <c r="D8" s="24" t="s">
        <v>18</v>
      </c>
      <c r="E8" s="31"/>
      <c r="F8" s="21"/>
      <c r="G8" s="31"/>
      <c r="H8" s="31"/>
      <c r="I8" s="31"/>
      <c r="J8" s="31"/>
      <c r="K8" s="31"/>
      <c r="L8" s="31"/>
      <c r="M8" s="24" t="s">
        <v>19</v>
      </c>
      <c r="N8" s="31"/>
      <c r="O8" s="21"/>
      <c r="P8" s="31"/>
      <c r="Q8" s="31"/>
      <c r="R8" s="32"/>
    </row>
    <row r="9" spans="2:18" s="29" customFormat="1" ht="14.25" customHeight="1">
      <c r="B9" s="30"/>
      <c r="C9" s="31"/>
      <c r="D9" s="24" t="s">
        <v>20</v>
      </c>
      <c r="E9" s="31"/>
      <c r="F9" s="21" t="s">
        <v>21</v>
      </c>
      <c r="G9" s="31"/>
      <c r="H9" s="31"/>
      <c r="I9" s="31"/>
      <c r="J9" s="31"/>
      <c r="K9" s="31"/>
      <c r="L9" s="31"/>
      <c r="M9" s="24" t="s">
        <v>22</v>
      </c>
      <c r="N9" s="31"/>
      <c r="O9" s="76" t="str">
        <f>'Rekapitulace stavby'!AN8</f>
        <v>7. 6. 2017</v>
      </c>
      <c r="P9" s="76"/>
      <c r="Q9" s="31"/>
      <c r="R9" s="32"/>
    </row>
    <row r="10" spans="2:18" s="29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29" customFormat="1" ht="14.25" customHeight="1">
      <c r="B11" s="30"/>
      <c r="C11" s="31"/>
      <c r="D11" s="24" t="s">
        <v>24</v>
      </c>
      <c r="E11" s="31"/>
      <c r="F11" s="31"/>
      <c r="G11" s="31"/>
      <c r="H11" s="31"/>
      <c r="I11" s="31"/>
      <c r="J11" s="31"/>
      <c r="K11" s="31"/>
      <c r="L11" s="31"/>
      <c r="M11" s="24" t="s">
        <v>25</v>
      </c>
      <c r="N11" s="31"/>
      <c r="O11" s="21">
        <f>IF('Rekapitulace stavby'!AN10="","",'Rekapitulace stavby'!AN10)</f>
      </c>
      <c r="P11" s="21"/>
      <c r="Q11" s="31"/>
      <c r="R11" s="32"/>
    </row>
    <row r="12" spans="2:18" s="29" customFormat="1" ht="18" customHeight="1">
      <c r="B12" s="30"/>
      <c r="C12" s="31"/>
      <c r="D12" s="31"/>
      <c r="E12" s="21" t="str">
        <f>IF('Rekapitulace stavby'!E11="","",'Rekapitulace stavby'!E11)</f>
        <v> </v>
      </c>
      <c r="F12" s="31"/>
      <c r="G12" s="31"/>
      <c r="H12" s="31"/>
      <c r="I12" s="31"/>
      <c r="J12" s="31"/>
      <c r="K12" s="31"/>
      <c r="L12" s="31"/>
      <c r="M12" s="24" t="s">
        <v>26</v>
      </c>
      <c r="N12" s="31"/>
      <c r="O12" s="21">
        <f>IF('Rekapitulace stavby'!AN11="","",'Rekapitulace stavby'!AN11)</f>
      </c>
      <c r="P12" s="21"/>
      <c r="Q12" s="31"/>
      <c r="R12" s="32"/>
    </row>
    <row r="13" spans="2:18" s="29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29" customFormat="1" ht="14.25" customHeight="1">
      <c r="B14" s="30"/>
      <c r="C14" s="31"/>
      <c r="D14" s="24" t="s">
        <v>27</v>
      </c>
      <c r="E14" s="31"/>
      <c r="F14" s="31"/>
      <c r="G14" s="31"/>
      <c r="H14" s="31"/>
      <c r="I14" s="31"/>
      <c r="J14" s="31"/>
      <c r="K14" s="31"/>
      <c r="L14" s="31"/>
      <c r="M14" s="24" t="s">
        <v>25</v>
      </c>
      <c r="N14" s="31"/>
      <c r="O14" s="21">
        <f>IF('Rekapitulace stavby'!AN13="","",'Rekapitulace stavby'!AN13)</f>
      </c>
      <c r="P14" s="21"/>
      <c r="Q14" s="31"/>
      <c r="R14" s="32"/>
    </row>
    <row r="15" spans="2:18" s="29" customFormat="1" ht="18" customHeight="1">
      <c r="B15" s="30"/>
      <c r="C15" s="31"/>
      <c r="D15" s="31"/>
      <c r="E15" s="21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4" t="s">
        <v>26</v>
      </c>
      <c r="N15" s="31"/>
      <c r="O15" s="21">
        <f>IF('Rekapitulace stavby'!AN14="","",'Rekapitulace stavby'!AN14)</f>
      </c>
      <c r="P15" s="21"/>
      <c r="Q15" s="31"/>
      <c r="R15" s="32"/>
    </row>
    <row r="16" spans="2:18" s="29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29" customFormat="1" ht="14.25" customHeight="1">
      <c r="B17" s="30"/>
      <c r="C17" s="31"/>
      <c r="D17" s="24" t="s">
        <v>28</v>
      </c>
      <c r="E17" s="31"/>
      <c r="F17" s="31"/>
      <c r="G17" s="31"/>
      <c r="H17" s="31"/>
      <c r="I17" s="31"/>
      <c r="J17" s="31"/>
      <c r="K17" s="31"/>
      <c r="L17" s="31"/>
      <c r="M17" s="24" t="s">
        <v>25</v>
      </c>
      <c r="N17" s="31"/>
      <c r="O17" s="21">
        <f>IF('Rekapitulace stavby'!AN16="","",'Rekapitulace stavby'!AN16)</f>
      </c>
      <c r="P17" s="21"/>
      <c r="Q17" s="31"/>
      <c r="R17" s="32"/>
    </row>
    <row r="18" spans="2:18" s="29" customFormat="1" ht="18" customHeight="1">
      <c r="B18" s="30"/>
      <c r="C18" s="31"/>
      <c r="D18" s="31"/>
      <c r="E18" s="21" t="str">
        <f>IF('Rekapitulace stavby'!E17="","",'Rekapitulace stavby'!E17)</f>
        <v> </v>
      </c>
      <c r="F18" s="31"/>
      <c r="G18" s="31"/>
      <c r="H18" s="31"/>
      <c r="I18" s="31"/>
      <c r="J18" s="31"/>
      <c r="K18" s="31"/>
      <c r="L18" s="31"/>
      <c r="M18" s="24" t="s">
        <v>26</v>
      </c>
      <c r="N18" s="31"/>
      <c r="O18" s="21">
        <f>IF('Rekapitulace stavby'!AN17="","",'Rekapitulace stavby'!AN17)</f>
      </c>
      <c r="P18" s="21"/>
      <c r="Q18" s="31"/>
      <c r="R18" s="32"/>
    </row>
    <row r="19" spans="2:18" s="29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29" customFormat="1" ht="14.25" customHeight="1">
      <c r="B20" s="30"/>
      <c r="C20" s="31"/>
      <c r="D20" s="24" t="s">
        <v>30</v>
      </c>
      <c r="E20" s="31"/>
      <c r="F20" s="31"/>
      <c r="G20" s="31"/>
      <c r="H20" s="31"/>
      <c r="I20" s="31"/>
      <c r="J20" s="31"/>
      <c r="K20" s="31"/>
      <c r="L20" s="31"/>
      <c r="M20" s="24" t="s">
        <v>25</v>
      </c>
      <c r="N20" s="31"/>
      <c r="O20" s="21"/>
      <c r="P20" s="21"/>
      <c r="Q20" s="31"/>
      <c r="R20" s="32"/>
    </row>
    <row r="21" spans="2:18" s="29" customFormat="1" ht="18" customHeight="1">
      <c r="B21" s="30"/>
      <c r="C21" s="31"/>
      <c r="D21" s="31"/>
      <c r="E21" s="21" t="s">
        <v>1178</v>
      </c>
      <c r="F21" s="31"/>
      <c r="G21" s="31"/>
      <c r="H21" s="31"/>
      <c r="I21" s="31"/>
      <c r="J21" s="31"/>
      <c r="K21" s="31"/>
      <c r="L21" s="31"/>
      <c r="M21" s="24" t="s">
        <v>26</v>
      </c>
      <c r="N21" s="31"/>
      <c r="O21" s="21"/>
      <c r="P21" s="21"/>
      <c r="Q21" s="31"/>
      <c r="R21" s="32"/>
    </row>
    <row r="22" spans="2:18" s="29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29" customFormat="1" ht="14.25" customHeight="1">
      <c r="B23" s="30"/>
      <c r="C23" s="31"/>
      <c r="D23" s="24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29" customFormat="1" ht="22.5" customHeight="1">
      <c r="B24" s="30"/>
      <c r="C24" s="31"/>
      <c r="D24" s="31"/>
      <c r="E24" s="25"/>
      <c r="F24" s="25"/>
      <c r="G24" s="25"/>
      <c r="H24" s="25"/>
      <c r="I24" s="25"/>
      <c r="J24" s="25"/>
      <c r="K24" s="25"/>
      <c r="L24" s="25"/>
      <c r="M24" s="31"/>
      <c r="N24" s="31"/>
      <c r="O24" s="31"/>
      <c r="P24" s="31"/>
      <c r="Q24" s="31"/>
      <c r="R24" s="32"/>
    </row>
    <row r="25" spans="2:18" s="29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29" customFormat="1" ht="6.75" customHeight="1">
      <c r="B26" s="30"/>
      <c r="C26" s="3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1"/>
      <c r="R26" s="32"/>
    </row>
    <row r="27" spans="2:18" s="29" customFormat="1" ht="14.25" customHeight="1">
      <c r="B27" s="30"/>
      <c r="C27" s="31"/>
      <c r="D27" s="127" t="s">
        <v>107</v>
      </c>
      <c r="E27" s="31"/>
      <c r="F27" s="31"/>
      <c r="G27" s="31"/>
      <c r="H27" s="31"/>
      <c r="I27" s="31"/>
      <c r="J27" s="31"/>
      <c r="K27" s="31"/>
      <c r="L27" s="31"/>
      <c r="M27" s="28">
        <f>N88</f>
        <v>223606</v>
      </c>
      <c r="N27" s="28"/>
      <c r="O27" s="28"/>
      <c r="P27" s="28"/>
      <c r="Q27" s="31"/>
      <c r="R27" s="32"/>
    </row>
    <row r="28" spans="2:18" s="29" customFormat="1" ht="14.25" customHeight="1">
      <c r="B28" s="30"/>
      <c r="C28" s="31"/>
      <c r="D28" s="27" t="s">
        <v>108</v>
      </c>
      <c r="E28" s="31"/>
      <c r="F28" s="31"/>
      <c r="G28" s="31"/>
      <c r="H28" s="31"/>
      <c r="I28" s="31"/>
      <c r="J28" s="31"/>
      <c r="K28" s="31"/>
      <c r="L28" s="31"/>
      <c r="M28" s="28">
        <f>N94</f>
        <v>0</v>
      </c>
      <c r="N28" s="28"/>
      <c r="O28" s="28"/>
      <c r="P28" s="28"/>
      <c r="Q28" s="31"/>
      <c r="R28" s="32"/>
    </row>
    <row r="29" spans="2:18" s="29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29" customFormat="1" ht="25.5" customHeight="1">
      <c r="B30" s="30"/>
      <c r="C30" s="31"/>
      <c r="D30" s="128" t="s">
        <v>34</v>
      </c>
      <c r="E30" s="31"/>
      <c r="F30" s="31"/>
      <c r="G30" s="31"/>
      <c r="H30" s="31"/>
      <c r="I30" s="31"/>
      <c r="J30" s="31"/>
      <c r="K30" s="31"/>
      <c r="L30" s="31"/>
      <c r="M30" s="129">
        <f>ROUND(M27+M28,2)</f>
        <v>223606</v>
      </c>
      <c r="N30" s="129"/>
      <c r="O30" s="129"/>
      <c r="P30" s="129"/>
      <c r="Q30" s="31"/>
      <c r="R30" s="32"/>
    </row>
    <row r="31" spans="2:18" s="29" customFormat="1" ht="6.75" customHeight="1">
      <c r="B31" s="30"/>
      <c r="C31" s="3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1"/>
      <c r="R31" s="32"/>
    </row>
    <row r="32" spans="2:18" s="29" customFormat="1" ht="14.25" customHeight="1">
      <c r="B32" s="30"/>
      <c r="C32" s="31"/>
      <c r="D32" s="39" t="s">
        <v>35</v>
      </c>
      <c r="E32" s="39" t="s">
        <v>36</v>
      </c>
      <c r="F32" s="40">
        <v>0.21000000000000002</v>
      </c>
      <c r="G32" s="130" t="s">
        <v>37</v>
      </c>
      <c r="H32" s="131">
        <f>ROUND((SUM(BE94:BE95)+SUM(BE113:BE122)),2)</f>
        <v>223606</v>
      </c>
      <c r="I32" s="131"/>
      <c r="J32" s="131"/>
      <c r="K32" s="31"/>
      <c r="L32" s="31"/>
      <c r="M32" s="131">
        <f>ROUND(ROUND((SUM(BE94:BE95)+SUM(BE113:BE122)),2)*F32,2)</f>
        <v>46957.26</v>
      </c>
      <c r="N32" s="131"/>
      <c r="O32" s="131"/>
      <c r="P32" s="131"/>
      <c r="Q32" s="31"/>
      <c r="R32" s="32"/>
    </row>
    <row r="33" spans="2:18" s="29" customFormat="1" ht="14.25" customHeight="1">
      <c r="B33" s="30"/>
      <c r="C33" s="31"/>
      <c r="D33" s="31"/>
      <c r="E33" s="39" t="s">
        <v>38</v>
      </c>
      <c r="F33" s="40">
        <v>0.15000000000000002</v>
      </c>
      <c r="G33" s="130" t="s">
        <v>37</v>
      </c>
      <c r="H33" s="131">
        <f>ROUND((SUM(BF94:BF95)+SUM(BF113:BF122)),2)</f>
        <v>0</v>
      </c>
      <c r="I33" s="131"/>
      <c r="J33" s="131"/>
      <c r="K33" s="31"/>
      <c r="L33" s="31"/>
      <c r="M33" s="131">
        <f>ROUND(ROUND((SUM(BF94:BF95)+SUM(BF113:BF122)),2)*F33,2)</f>
        <v>0</v>
      </c>
      <c r="N33" s="131"/>
      <c r="O33" s="131"/>
      <c r="P33" s="131"/>
      <c r="Q33" s="31"/>
      <c r="R33" s="32"/>
    </row>
    <row r="34" spans="2:18" s="29" customFormat="1" ht="14.25" customHeight="1" hidden="1">
      <c r="B34" s="30"/>
      <c r="C34" s="31"/>
      <c r="D34" s="31"/>
      <c r="E34" s="39" t="s">
        <v>39</v>
      </c>
      <c r="F34" s="40">
        <v>0.21000000000000002</v>
      </c>
      <c r="G34" s="130" t="s">
        <v>37</v>
      </c>
      <c r="H34" s="131">
        <f>ROUND((SUM(BG94:BG95)+SUM(BG113:BG122)),2)</f>
        <v>0</v>
      </c>
      <c r="I34" s="131"/>
      <c r="J34" s="131"/>
      <c r="K34" s="31"/>
      <c r="L34" s="31"/>
      <c r="M34" s="131">
        <v>0</v>
      </c>
      <c r="N34" s="131"/>
      <c r="O34" s="131"/>
      <c r="P34" s="131"/>
      <c r="Q34" s="31"/>
      <c r="R34" s="32"/>
    </row>
    <row r="35" spans="2:18" s="29" customFormat="1" ht="14.25" customHeight="1" hidden="1">
      <c r="B35" s="30"/>
      <c r="C35" s="31"/>
      <c r="D35" s="31"/>
      <c r="E35" s="39" t="s">
        <v>40</v>
      </c>
      <c r="F35" s="40">
        <v>0.15000000000000002</v>
      </c>
      <c r="G35" s="130" t="s">
        <v>37</v>
      </c>
      <c r="H35" s="131">
        <f>ROUND((SUM(BH94:BH95)+SUM(BH113:BH122)),2)</f>
        <v>0</v>
      </c>
      <c r="I35" s="131"/>
      <c r="J35" s="131"/>
      <c r="K35" s="31"/>
      <c r="L35" s="31"/>
      <c r="M35" s="131">
        <v>0</v>
      </c>
      <c r="N35" s="131"/>
      <c r="O35" s="131"/>
      <c r="P35" s="131"/>
      <c r="Q35" s="31"/>
      <c r="R35" s="32"/>
    </row>
    <row r="36" spans="2:18" s="29" customFormat="1" ht="14.25" customHeight="1" hidden="1">
      <c r="B36" s="30"/>
      <c r="C36" s="31"/>
      <c r="D36" s="31"/>
      <c r="E36" s="39" t="s">
        <v>41</v>
      </c>
      <c r="F36" s="40">
        <v>0</v>
      </c>
      <c r="G36" s="130" t="s">
        <v>37</v>
      </c>
      <c r="H36" s="131">
        <f>ROUND((SUM(BI94:BI95)+SUM(BI113:BI122)),2)</f>
        <v>0</v>
      </c>
      <c r="I36" s="131"/>
      <c r="J36" s="131"/>
      <c r="K36" s="31"/>
      <c r="L36" s="31"/>
      <c r="M36" s="131">
        <v>0</v>
      </c>
      <c r="N36" s="131"/>
      <c r="O36" s="131"/>
      <c r="P36" s="131"/>
      <c r="Q36" s="31"/>
      <c r="R36" s="32"/>
    </row>
    <row r="37" spans="2:18" s="29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29" customFormat="1" ht="25.5" customHeight="1">
      <c r="B38" s="30"/>
      <c r="C38" s="122"/>
      <c r="D38" s="132" t="s">
        <v>42</v>
      </c>
      <c r="E38" s="84"/>
      <c r="F38" s="84"/>
      <c r="G38" s="133" t="s">
        <v>43</v>
      </c>
      <c r="H38" s="134" t="s">
        <v>44</v>
      </c>
      <c r="I38" s="84"/>
      <c r="J38" s="84"/>
      <c r="K38" s="84"/>
      <c r="L38" s="135">
        <f>SUM(M30:M36)</f>
        <v>270563.26</v>
      </c>
      <c r="M38" s="135"/>
      <c r="N38" s="135"/>
      <c r="O38" s="135"/>
      <c r="P38" s="135"/>
      <c r="Q38" s="122"/>
      <c r="R38" s="32"/>
    </row>
    <row r="39" spans="2:18" s="29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29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2.75"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2.75"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2.75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2.75">
      <c r="B44" s="1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2.75">
      <c r="B45" s="1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2.75">
      <c r="B46" s="1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2.75">
      <c r="B47" s="1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2.75">
      <c r="B48" s="1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2.75">
      <c r="B49" s="1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2.75">
      <c r="B50" s="30"/>
      <c r="C50" s="31"/>
      <c r="D50" s="50" t="s">
        <v>45</v>
      </c>
      <c r="E50" s="51"/>
      <c r="F50" s="51"/>
      <c r="G50" s="51"/>
      <c r="H50" s="52"/>
      <c r="I50" s="31"/>
      <c r="J50" s="50" t="s">
        <v>46</v>
      </c>
      <c r="K50" s="51"/>
      <c r="L50" s="51"/>
      <c r="M50" s="51"/>
      <c r="N50" s="51"/>
      <c r="O50" s="51"/>
      <c r="P50" s="52"/>
      <c r="Q50" s="31"/>
      <c r="R50" s="32"/>
    </row>
    <row r="51" spans="2:18" ht="12.75">
      <c r="B51" s="15"/>
      <c r="C51" s="19"/>
      <c r="D51" s="53"/>
      <c r="E51" s="19"/>
      <c r="F51" s="19"/>
      <c r="G51" s="19"/>
      <c r="H51" s="54"/>
      <c r="I51" s="19"/>
      <c r="J51" s="53"/>
      <c r="K51" s="19"/>
      <c r="L51" s="19"/>
      <c r="M51" s="19"/>
      <c r="N51" s="19"/>
      <c r="O51" s="19"/>
      <c r="P51" s="54"/>
      <c r="Q51" s="19"/>
      <c r="R51" s="17"/>
    </row>
    <row r="52" spans="2:18" ht="12.75">
      <c r="B52" s="15"/>
      <c r="C52" s="19"/>
      <c r="D52" s="53"/>
      <c r="E52" s="19"/>
      <c r="F52" s="19"/>
      <c r="G52" s="19"/>
      <c r="H52" s="54"/>
      <c r="I52" s="19"/>
      <c r="J52" s="53"/>
      <c r="K52" s="19"/>
      <c r="L52" s="19"/>
      <c r="M52" s="19"/>
      <c r="N52" s="19"/>
      <c r="O52" s="19"/>
      <c r="P52" s="54"/>
      <c r="Q52" s="19"/>
      <c r="R52" s="17"/>
    </row>
    <row r="53" spans="2:18" ht="12.75">
      <c r="B53" s="15"/>
      <c r="C53" s="19"/>
      <c r="D53" s="53"/>
      <c r="E53" s="19"/>
      <c r="F53" s="19"/>
      <c r="G53" s="19"/>
      <c r="H53" s="54"/>
      <c r="I53" s="19"/>
      <c r="J53" s="53"/>
      <c r="K53" s="19"/>
      <c r="L53" s="19"/>
      <c r="M53" s="19"/>
      <c r="N53" s="19"/>
      <c r="O53" s="19"/>
      <c r="P53" s="54"/>
      <c r="Q53" s="19"/>
      <c r="R53" s="17"/>
    </row>
    <row r="54" spans="2:18" ht="12.75">
      <c r="B54" s="15"/>
      <c r="C54" s="19"/>
      <c r="D54" s="53"/>
      <c r="E54" s="19"/>
      <c r="F54" s="19"/>
      <c r="G54" s="19"/>
      <c r="H54" s="54"/>
      <c r="I54" s="19"/>
      <c r="J54" s="53"/>
      <c r="K54" s="19"/>
      <c r="L54" s="19"/>
      <c r="M54" s="19"/>
      <c r="N54" s="19"/>
      <c r="O54" s="19"/>
      <c r="P54" s="54"/>
      <c r="Q54" s="19"/>
      <c r="R54" s="17"/>
    </row>
    <row r="55" spans="2:18" ht="12.75">
      <c r="B55" s="15"/>
      <c r="C55" s="19"/>
      <c r="D55" s="53"/>
      <c r="E55" s="19"/>
      <c r="F55" s="19"/>
      <c r="G55" s="19"/>
      <c r="H55" s="54"/>
      <c r="I55" s="19"/>
      <c r="J55" s="53"/>
      <c r="K55" s="19"/>
      <c r="L55" s="19"/>
      <c r="M55" s="19"/>
      <c r="N55" s="19"/>
      <c r="O55" s="19"/>
      <c r="P55" s="54"/>
      <c r="Q55" s="19"/>
      <c r="R55" s="17"/>
    </row>
    <row r="56" spans="2:18" ht="12.75">
      <c r="B56" s="15"/>
      <c r="C56" s="19"/>
      <c r="D56" s="53"/>
      <c r="E56" s="19"/>
      <c r="F56" s="19"/>
      <c r="G56" s="19"/>
      <c r="H56" s="54"/>
      <c r="I56" s="19"/>
      <c r="J56" s="53"/>
      <c r="K56" s="19"/>
      <c r="L56" s="19"/>
      <c r="M56" s="19"/>
      <c r="N56" s="19"/>
      <c r="O56" s="19"/>
      <c r="P56" s="54"/>
      <c r="Q56" s="19"/>
      <c r="R56" s="17"/>
    </row>
    <row r="57" spans="2:18" ht="12.75">
      <c r="B57" s="15"/>
      <c r="C57" s="19"/>
      <c r="D57" s="53"/>
      <c r="E57" s="19"/>
      <c r="F57" s="19"/>
      <c r="G57" s="19"/>
      <c r="H57" s="54"/>
      <c r="I57" s="19"/>
      <c r="J57" s="53"/>
      <c r="K57" s="19"/>
      <c r="L57" s="19"/>
      <c r="M57" s="19"/>
      <c r="N57" s="19"/>
      <c r="O57" s="19"/>
      <c r="P57" s="54"/>
      <c r="Q57" s="19"/>
      <c r="R57" s="17"/>
    </row>
    <row r="58" spans="2:18" ht="12.75">
      <c r="B58" s="15"/>
      <c r="C58" s="19"/>
      <c r="D58" s="53"/>
      <c r="E58" s="19"/>
      <c r="F58" s="19"/>
      <c r="G58" s="19"/>
      <c r="H58" s="54"/>
      <c r="I58" s="19"/>
      <c r="J58" s="53"/>
      <c r="K58" s="19"/>
      <c r="L58" s="19"/>
      <c r="M58" s="19"/>
      <c r="N58" s="19"/>
      <c r="O58" s="19"/>
      <c r="P58" s="54"/>
      <c r="Q58" s="19"/>
      <c r="R58" s="17"/>
    </row>
    <row r="59" spans="2:18" s="29" customFormat="1" ht="12.75">
      <c r="B59" s="30"/>
      <c r="C59" s="31"/>
      <c r="D59" s="55" t="s">
        <v>47</v>
      </c>
      <c r="E59" s="56"/>
      <c r="F59" s="56"/>
      <c r="G59" s="57" t="s">
        <v>48</v>
      </c>
      <c r="H59" s="58"/>
      <c r="I59" s="31"/>
      <c r="J59" s="55" t="s">
        <v>47</v>
      </c>
      <c r="K59" s="56"/>
      <c r="L59" s="56"/>
      <c r="M59" s="56"/>
      <c r="N59" s="57" t="s">
        <v>48</v>
      </c>
      <c r="O59" s="56"/>
      <c r="P59" s="58"/>
      <c r="Q59" s="31"/>
      <c r="R59" s="32"/>
    </row>
    <row r="60" spans="2:18" ht="12.75">
      <c r="B60" s="15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2.75">
      <c r="B61" s="30"/>
      <c r="C61" s="31"/>
      <c r="D61" s="50" t="s">
        <v>49</v>
      </c>
      <c r="E61" s="51"/>
      <c r="F61" s="51"/>
      <c r="G61" s="51"/>
      <c r="H61" s="52"/>
      <c r="I61" s="31"/>
      <c r="J61" s="50" t="s">
        <v>50</v>
      </c>
      <c r="K61" s="51"/>
      <c r="L61" s="51"/>
      <c r="M61" s="51"/>
      <c r="N61" s="51"/>
      <c r="O61" s="51"/>
      <c r="P61" s="52"/>
      <c r="Q61" s="31"/>
      <c r="R61" s="32"/>
    </row>
    <row r="62" spans="2:18" ht="12.75">
      <c r="B62" s="15"/>
      <c r="C62" s="19"/>
      <c r="D62" s="53"/>
      <c r="E62" s="19"/>
      <c r="F62" s="19"/>
      <c r="G62" s="19"/>
      <c r="H62" s="54"/>
      <c r="I62" s="19"/>
      <c r="J62" s="53"/>
      <c r="K62" s="19"/>
      <c r="L62" s="19"/>
      <c r="M62" s="19"/>
      <c r="N62" s="19"/>
      <c r="O62" s="19"/>
      <c r="P62" s="54"/>
      <c r="Q62" s="19"/>
      <c r="R62" s="17"/>
    </row>
    <row r="63" spans="2:18" ht="12.75">
      <c r="B63" s="15"/>
      <c r="C63" s="19"/>
      <c r="D63" s="53"/>
      <c r="E63" s="19"/>
      <c r="F63" s="19"/>
      <c r="G63" s="19"/>
      <c r="H63" s="54"/>
      <c r="I63" s="19"/>
      <c r="J63" s="53"/>
      <c r="K63" s="19"/>
      <c r="L63" s="19"/>
      <c r="M63" s="19"/>
      <c r="N63" s="19"/>
      <c r="O63" s="19"/>
      <c r="P63" s="54"/>
      <c r="Q63" s="19"/>
      <c r="R63" s="17"/>
    </row>
    <row r="64" spans="2:18" ht="12.75">
      <c r="B64" s="15"/>
      <c r="C64" s="19"/>
      <c r="D64" s="53"/>
      <c r="E64" s="19"/>
      <c r="F64" s="19"/>
      <c r="G64" s="19"/>
      <c r="H64" s="54"/>
      <c r="I64" s="19"/>
      <c r="J64" s="53"/>
      <c r="K64" s="19"/>
      <c r="L64" s="19"/>
      <c r="M64" s="19"/>
      <c r="N64" s="19"/>
      <c r="O64" s="19"/>
      <c r="P64" s="54"/>
      <c r="Q64" s="19"/>
      <c r="R64" s="17"/>
    </row>
    <row r="65" spans="2:18" ht="12.75">
      <c r="B65" s="15"/>
      <c r="C65" s="19"/>
      <c r="D65" s="53"/>
      <c r="E65" s="19"/>
      <c r="F65" s="19"/>
      <c r="G65" s="19"/>
      <c r="H65" s="54"/>
      <c r="I65" s="19"/>
      <c r="J65" s="53"/>
      <c r="K65" s="19"/>
      <c r="L65" s="19"/>
      <c r="M65" s="19"/>
      <c r="N65" s="19"/>
      <c r="O65" s="19"/>
      <c r="P65" s="54"/>
      <c r="Q65" s="19"/>
      <c r="R65" s="17"/>
    </row>
    <row r="66" spans="2:18" ht="12.75">
      <c r="B66" s="15"/>
      <c r="C66" s="19"/>
      <c r="D66" s="53"/>
      <c r="E66" s="19"/>
      <c r="F66" s="19"/>
      <c r="G66" s="19"/>
      <c r="H66" s="54"/>
      <c r="I66" s="19"/>
      <c r="J66" s="53"/>
      <c r="K66" s="19"/>
      <c r="L66" s="19"/>
      <c r="M66" s="19"/>
      <c r="N66" s="19"/>
      <c r="O66" s="19"/>
      <c r="P66" s="54"/>
      <c r="Q66" s="19"/>
      <c r="R66" s="17"/>
    </row>
    <row r="67" spans="2:18" ht="12.75">
      <c r="B67" s="15"/>
      <c r="C67" s="19"/>
      <c r="D67" s="53"/>
      <c r="E67" s="19"/>
      <c r="F67" s="19"/>
      <c r="G67" s="19"/>
      <c r="H67" s="54"/>
      <c r="I67" s="19"/>
      <c r="J67" s="53"/>
      <c r="K67" s="19"/>
      <c r="L67" s="19"/>
      <c r="M67" s="19"/>
      <c r="N67" s="19"/>
      <c r="O67" s="19"/>
      <c r="P67" s="54"/>
      <c r="Q67" s="19"/>
      <c r="R67" s="17"/>
    </row>
    <row r="68" spans="2:18" ht="12.75">
      <c r="B68" s="15"/>
      <c r="C68" s="19"/>
      <c r="D68" s="53"/>
      <c r="E68" s="19"/>
      <c r="F68" s="19"/>
      <c r="G68" s="19"/>
      <c r="H68" s="54"/>
      <c r="I68" s="19"/>
      <c r="J68" s="53"/>
      <c r="K68" s="19"/>
      <c r="L68" s="19"/>
      <c r="M68" s="19"/>
      <c r="N68" s="19"/>
      <c r="O68" s="19"/>
      <c r="P68" s="54"/>
      <c r="Q68" s="19"/>
      <c r="R68" s="17"/>
    </row>
    <row r="69" spans="2:18" ht="12.75">
      <c r="B69" s="15"/>
      <c r="C69" s="19"/>
      <c r="D69" s="53"/>
      <c r="E69" s="19"/>
      <c r="F69" s="19"/>
      <c r="G69" s="19"/>
      <c r="H69" s="54"/>
      <c r="I69" s="19"/>
      <c r="J69" s="53"/>
      <c r="K69" s="19"/>
      <c r="L69" s="19"/>
      <c r="M69" s="19"/>
      <c r="N69" s="19"/>
      <c r="O69" s="19"/>
      <c r="P69" s="54"/>
      <c r="Q69" s="19"/>
      <c r="R69" s="17"/>
    </row>
    <row r="70" spans="2:18" s="29" customFormat="1" ht="12.75">
      <c r="B70" s="30"/>
      <c r="C70" s="31"/>
      <c r="D70" s="55" t="s">
        <v>47</v>
      </c>
      <c r="E70" s="56"/>
      <c r="F70" s="56"/>
      <c r="G70" s="57" t="s">
        <v>48</v>
      </c>
      <c r="H70" s="58"/>
      <c r="I70" s="31"/>
      <c r="J70" s="55" t="s">
        <v>47</v>
      </c>
      <c r="K70" s="56"/>
      <c r="L70" s="56"/>
      <c r="M70" s="56"/>
      <c r="N70" s="57" t="s">
        <v>48</v>
      </c>
      <c r="O70" s="56"/>
      <c r="P70" s="58"/>
      <c r="Q70" s="31"/>
      <c r="R70" s="32"/>
    </row>
    <row r="71" spans="2:18" s="29" customFormat="1" ht="14.2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29" customFormat="1" ht="6.75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29" customFormat="1" ht="36.75" customHeight="1">
      <c r="B76" s="30"/>
      <c r="C76" s="16" t="s">
        <v>109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2"/>
      <c r="T76" s="139"/>
      <c r="U76" s="139"/>
    </row>
    <row r="77" spans="2:21" s="29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39"/>
      <c r="U77" s="139"/>
    </row>
    <row r="78" spans="2:21" s="29" customFormat="1" ht="30" customHeight="1">
      <c r="B78" s="30"/>
      <c r="C78" s="24" t="s">
        <v>16</v>
      </c>
      <c r="D78" s="31"/>
      <c r="E78" s="31"/>
      <c r="F78" s="126" t="str">
        <f>F6</f>
        <v>K.Vary - Goethova vyhlídka - Přípojka vody a kanalizace</v>
      </c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31"/>
      <c r="R78" s="32"/>
      <c r="T78" s="139"/>
      <c r="U78" s="139"/>
    </row>
    <row r="79" spans="2:21" s="29" customFormat="1" ht="36.75" customHeight="1">
      <c r="B79" s="30"/>
      <c r="C79" s="71" t="s">
        <v>105</v>
      </c>
      <c r="D79" s="31"/>
      <c r="E79" s="31"/>
      <c r="F79" s="73" t="str">
        <f>F7</f>
        <v>4 - IO 04 Přípojka NN pro ATS - rozpočet zpracován odděleně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31"/>
      <c r="R79" s="32"/>
      <c r="T79" s="139"/>
      <c r="U79" s="139"/>
    </row>
    <row r="80" spans="2:21" s="29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39"/>
      <c r="U80" s="139"/>
    </row>
    <row r="81" spans="2:21" s="29" customFormat="1" ht="18" customHeight="1">
      <c r="B81" s="30"/>
      <c r="C81" s="24" t="s">
        <v>20</v>
      </c>
      <c r="D81" s="31"/>
      <c r="E81" s="31"/>
      <c r="F81" s="21" t="str">
        <f>F9</f>
        <v> </v>
      </c>
      <c r="G81" s="31"/>
      <c r="H81" s="31"/>
      <c r="I81" s="31"/>
      <c r="J81" s="31"/>
      <c r="K81" s="24" t="s">
        <v>22</v>
      </c>
      <c r="L81" s="31"/>
      <c r="M81" s="76" t="str">
        <f>IF(O9="","",O9)</f>
        <v>7. 6. 2017</v>
      </c>
      <c r="N81" s="76"/>
      <c r="O81" s="76"/>
      <c r="P81" s="76"/>
      <c r="Q81" s="31"/>
      <c r="R81" s="32"/>
      <c r="T81" s="139"/>
      <c r="U81" s="139"/>
    </row>
    <row r="82" spans="2:21" s="29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39"/>
      <c r="U82" s="139"/>
    </row>
    <row r="83" spans="2:21" s="29" customFormat="1" ht="12.75">
      <c r="B83" s="30"/>
      <c r="C83" s="24" t="s">
        <v>24</v>
      </c>
      <c r="D83" s="31"/>
      <c r="E83" s="31"/>
      <c r="F83" s="21" t="str">
        <f>E12</f>
        <v> </v>
      </c>
      <c r="G83" s="31"/>
      <c r="H83" s="31"/>
      <c r="I83" s="31"/>
      <c r="J83" s="31"/>
      <c r="K83" s="24" t="s">
        <v>28</v>
      </c>
      <c r="L83" s="31"/>
      <c r="M83" s="21" t="str">
        <f>E18</f>
        <v> </v>
      </c>
      <c r="N83" s="21"/>
      <c r="O83" s="21"/>
      <c r="P83" s="21"/>
      <c r="Q83" s="21"/>
      <c r="R83" s="32"/>
      <c r="T83" s="139"/>
      <c r="U83" s="139"/>
    </row>
    <row r="84" spans="2:21" s="29" customFormat="1" ht="14.25" customHeight="1">
      <c r="B84" s="30"/>
      <c r="C84" s="24" t="s">
        <v>27</v>
      </c>
      <c r="D84" s="31"/>
      <c r="E84" s="31"/>
      <c r="F84" s="21" t="str">
        <f>IF(E15="","",E15)</f>
        <v> </v>
      </c>
      <c r="G84" s="31"/>
      <c r="H84" s="31"/>
      <c r="I84" s="31"/>
      <c r="J84" s="31"/>
      <c r="K84" s="24" t="s">
        <v>30</v>
      </c>
      <c r="L84" s="31"/>
      <c r="M84" s="21" t="str">
        <f>E21</f>
        <v>Ing. Stránský</v>
      </c>
      <c r="N84" s="21"/>
      <c r="O84" s="21"/>
      <c r="P84" s="21"/>
      <c r="Q84" s="21"/>
      <c r="R84" s="32"/>
      <c r="T84" s="139"/>
      <c r="U84" s="139"/>
    </row>
    <row r="85" spans="2:21" s="29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39"/>
      <c r="U85" s="139"/>
    </row>
    <row r="86" spans="2:21" s="29" customFormat="1" ht="29.25" customHeight="1">
      <c r="B86" s="30"/>
      <c r="C86" s="140" t="s">
        <v>110</v>
      </c>
      <c r="D86" s="140"/>
      <c r="E86" s="140"/>
      <c r="F86" s="140"/>
      <c r="G86" s="140"/>
      <c r="H86" s="122"/>
      <c r="I86" s="122"/>
      <c r="J86" s="122"/>
      <c r="K86" s="122"/>
      <c r="L86" s="122"/>
      <c r="M86" s="122"/>
      <c r="N86" s="140" t="s">
        <v>111</v>
      </c>
      <c r="O86" s="140"/>
      <c r="P86" s="140"/>
      <c r="Q86" s="140"/>
      <c r="R86" s="32"/>
      <c r="T86" s="139"/>
      <c r="U86" s="139"/>
    </row>
    <row r="87" spans="2:21" s="29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39"/>
      <c r="U87" s="139"/>
    </row>
    <row r="88" spans="2:47" s="29" customFormat="1" ht="29.25" customHeight="1">
      <c r="B88" s="30"/>
      <c r="C88" s="141" t="s">
        <v>112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94">
        <f>N113</f>
        <v>223606</v>
      </c>
      <c r="O88" s="94"/>
      <c r="P88" s="94"/>
      <c r="Q88" s="94"/>
      <c r="R88" s="32"/>
      <c r="T88" s="139"/>
      <c r="U88" s="139"/>
      <c r="AU88" s="11" t="s">
        <v>113</v>
      </c>
    </row>
    <row r="89" spans="2:21" s="142" customFormat="1" ht="24.75" customHeight="1">
      <c r="B89" s="143"/>
      <c r="C89" s="144"/>
      <c r="D89" s="145" t="s">
        <v>125</v>
      </c>
      <c r="E89" s="144"/>
      <c r="F89" s="144"/>
      <c r="G89" s="144"/>
      <c r="H89" s="144"/>
      <c r="I89" s="144"/>
      <c r="J89" s="144"/>
      <c r="K89" s="144"/>
      <c r="L89" s="144"/>
      <c r="M89" s="144"/>
      <c r="N89" s="146">
        <f>N114</f>
        <v>220906</v>
      </c>
      <c r="O89" s="146"/>
      <c r="P89" s="146"/>
      <c r="Q89" s="146"/>
      <c r="R89" s="147"/>
      <c r="T89" s="148"/>
      <c r="U89" s="148"/>
    </row>
    <row r="90" spans="2:21" s="149" customFormat="1" ht="19.5" customHeight="1">
      <c r="B90" s="150"/>
      <c r="C90" s="151"/>
      <c r="D90" s="152" t="s">
        <v>126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3">
        <f>N115</f>
        <v>86310</v>
      </c>
      <c r="O90" s="153"/>
      <c r="P90" s="153"/>
      <c r="Q90" s="153"/>
      <c r="R90" s="154"/>
      <c r="T90" s="155"/>
      <c r="U90" s="155"/>
    </row>
    <row r="91" spans="2:21" s="149" customFormat="1" ht="19.5" customHeight="1">
      <c r="B91" s="150"/>
      <c r="C91" s="151"/>
      <c r="D91" s="152" t="s">
        <v>128</v>
      </c>
      <c r="E91" s="151"/>
      <c r="F91" s="151"/>
      <c r="G91" s="151"/>
      <c r="H91" s="151"/>
      <c r="I91" s="151"/>
      <c r="J91" s="151"/>
      <c r="K91" s="151"/>
      <c r="L91" s="151"/>
      <c r="M91" s="151"/>
      <c r="N91" s="153">
        <f>N119</f>
        <v>134596</v>
      </c>
      <c r="O91" s="153"/>
      <c r="P91" s="153"/>
      <c r="Q91" s="153"/>
      <c r="R91" s="154"/>
      <c r="T91" s="155"/>
      <c r="U91" s="155"/>
    </row>
    <row r="92" spans="2:21" s="142" customFormat="1" ht="24.75" customHeight="1">
      <c r="B92" s="143"/>
      <c r="C92" s="144"/>
      <c r="D92" s="145" t="s">
        <v>129</v>
      </c>
      <c r="E92" s="144"/>
      <c r="F92" s="144"/>
      <c r="G92" s="144"/>
      <c r="H92" s="144"/>
      <c r="I92" s="144"/>
      <c r="J92" s="144"/>
      <c r="K92" s="144"/>
      <c r="L92" s="144"/>
      <c r="M92" s="144"/>
      <c r="N92" s="146">
        <f>N121</f>
        <v>2700</v>
      </c>
      <c r="O92" s="146"/>
      <c r="P92" s="146"/>
      <c r="Q92" s="146"/>
      <c r="R92" s="147"/>
      <c r="T92" s="148"/>
      <c r="U92" s="148"/>
    </row>
    <row r="93" spans="2:21" s="29" customFormat="1" ht="21.75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  <c r="T93" s="139"/>
      <c r="U93" s="139"/>
    </row>
    <row r="94" spans="2:21" s="29" customFormat="1" ht="29.25" customHeight="1">
      <c r="B94" s="30"/>
      <c r="C94" s="141" t="s">
        <v>130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156">
        <v>0</v>
      </c>
      <c r="O94" s="156"/>
      <c r="P94" s="156"/>
      <c r="Q94" s="156"/>
      <c r="R94" s="32"/>
      <c r="T94" s="157"/>
      <c r="U94" s="158" t="s">
        <v>35</v>
      </c>
    </row>
    <row r="95" spans="2:21" s="29" customFormat="1" ht="18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  <c r="T95" s="139"/>
      <c r="U95" s="139"/>
    </row>
    <row r="96" spans="2:21" s="29" customFormat="1" ht="29.25" customHeight="1">
      <c r="B96" s="30"/>
      <c r="C96" s="121" t="s">
        <v>98</v>
      </c>
      <c r="D96" s="122"/>
      <c r="E96" s="122"/>
      <c r="F96" s="122"/>
      <c r="G96" s="122"/>
      <c r="H96" s="122"/>
      <c r="I96" s="122"/>
      <c r="J96" s="122"/>
      <c r="K96" s="122"/>
      <c r="L96" s="123">
        <f>ROUND(SUM(N88+N94),2)</f>
        <v>223606</v>
      </c>
      <c r="M96" s="123"/>
      <c r="N96" s="123"/>
      <c r="O96" s="123"/>
      <c r="P96" s="123"/>
      <c r="Q96" s="123"/>
      <c r="R96" s="32"/>
      <c r="T96" s="139"/>
      <c r="U96" s="139"/>
    </row>
    <row r="97" spans="2:21" s="29" customFormat="1" ht="6.7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1"/>
      <c r="T97" s="139"/>
      <c r="U97" s="139"/>
    </row>
    <row r="101" spans="2:18" s="29" customFormat="1" ht="6.7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2" spans="2:18" s="29" customFormat="1" ht="36.75" customHeight="1">
      <c r="B102" s="30"/>
      <c r="C102" s="16" t="s">
        <v>134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32"/>
    </row>
    <row r="103" spans="2:18" s="29" customFormat="1" ht="6.75" customHeigh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18" s="29" customFormat="1" ht="30" customHeight="1">
      <c r="B104" s="30"/>
      <c r="C104" s="24" t="s">
        <v>16</v>
      </c>
      <c r="D104" s="31"/>
      <c r="E104" s="31"/>
      <c r="F104" s="126" t="str">
        <f>F6</f>
        <v>K.Vary - Goethova vyhlídka - Přípojka vody a kanalizace</v>
      </c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31"/>
      <c r="R104" s="32"/>
    </row>
    <row r="105" spans="2:18" s="29" customFormat="1" ht="36.75" customHeight="1">
      <c r="B105" s="30"/>
      <c r="C105" s="71" t="s">
        <v>105</v>
      </c>
      <c r="D105" s="31"/>
      <c r="E105" s="31"/>
      <c r="F105" s="73" t="str">
        <f>F7</f>
        <v>4 - IO 04 Přípojka NN pro ATS - rozpočet zpracován odděleně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31"/>
      <c r="R105" s="32"/>
    </row>
    <row r="106" spans="2:18" s="29" customFormat="1" ht="6.7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29" customFormat="1" ht="18" customHeight="1">
      <c r="B107" s="30"/>
      <c r="C107" s="24" t="s">
        <v>20</v>
      </c>
      <c r="D107" s="31"/>
      <c r="E107" s="31"/>
      <c r="F107" s="21" t="str">
        <f>F9</f>
        <v> </v>
      </c>
      <c r="G107" s="31"/>
      <c r="H107" s="31"/>
      <c r="I107" s="31"/>
      <c r="J107" s="31"/>
      <c r="K107" s="24" t="s">
        <v>22</v>
      </c>
      <c r="L107" s="31"/>
      <c r="M107" s="76" t="str">
        <f>IF(O9="","",O9)</f>
        <v>7. 6. 2017</v>
      </c>
      <c r="N107" s="76"/>
      <c r="O107" s="76"/>
      <c r="P107" s="76"/>
      <c r="Q107" s="31"/>
      <c r="R107" s="32"/>
    </row>
    <row r="108" spans="2:18" s="29" customFormat="1" ht="6.7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29" customFormat="1" ht="12.75">
      <c r="B109" s="30"/>
      <c r="C109" s="24" t="s">
        <v>24</v>
      </c>
      <c r="D109" s="31"/>
      <c r="E109" s="31"/>
      <c r="F109" s="21" t="str">
        <f>E12</f>
        <v> </v>
      </c>
      <c r="G109" s="31"/>
      <c r="H109" s="31"/>
      <c r="I109" s="31"/>
      <c r="J109" s="31"/>
      <c r="K109" s="24" t="s">
        <v>28</v>
      </c>
      <c r="L109" s="31"/>
      <c r="M109" s="21" t="str">
        <f>E18</f>
        <v> </v>
      </c>
      <c r="N109" s="21"/>
      <c r="O109" s="21"/>
      <c r="P109" s="21"/>
      <c r="Q109" s="21"/>
      <c r="R109" s="32"/>
    </row>
    <row r="110" spans="2:18" s="29" customFormat="1" ht="14.25" customHeight="1">
      <c r="B110" s="30"/>
      <c r="C110" s="24" t="s">
        <v>27</v>
      </c>
      <c r="D110" s="31"/>
      <c r="E110" s="31"/>
      <c r="F110" s="21" t="str">
        <f>IF(E15="","",E15)</f>
        <v> </v>
      </c>
      <c r="G110" s="31"/>
      <c r="H110" s="31"/>
      <c r="I110" s="31"/>
      <c r="J110" s="31"/>
      <c r="K110" s="24" t="s">
        <v>30</v>
      </c>
      <c r="L110" s="31"/>
      <c r="M110" s="21" t="str">
        <f>E21</f>
        <v>Ing. Stránský</v>
      </c>
      <c r="N110" s="21"/>
      <c r="O110" s="21"/>
      <c r="P110" s="21"/>
      <c r="Q110" s="21"/>
      <c r="R110" s="32"/>
    </row>
    <row r="111" spans="2:18" s="29" customFormat="1" ht="9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27" s="167" customFormat="1" ht="29.25" customHeight="1">
      <c r="B112" s="168"/>
      <c r="C112" s="169" t="s">
        <v>135</v>
      </c>
      <c r="D112" s="170" t="s">
        <v>136</v>
      </c>
      <c r="E112" s="170" t="s">
        <v>53</v>
      </c>
      <c r="F112" s="170" t="s">
        <v>137</v>
      </c>
      <c r="G112" s="170"/>
      <c r="H112" s="170"/>
      <c r="I112" s="170"/>
      <c r="J112" s="170" t="s">
        <v>138</v>
      </c>
      <c r="K112" s="170" t="s">
        <v>139</v>
      </c>
      <c r="L112" s="171" t="s">
        <v>140</v>
      </c>
      <c r="M112" s="171"/>
      <c r="N112" s="172" t="s">
        <v>111</v>
      </c>
      <c r="O112" s="172"/>
      <c r="P112" s="172"/>
      <c r="Q112" s="172"/>
      <c r="R112" s="173"/>
      <c r="T112" s="87" t="s">
        <v>141</v>
      </c>
      <c r="U112" s="88" t="s">
        <v>35</v>
      </c>
      <c r="V112" s="88" t="s">
        <v>142</v>
      </c>
      <c r="W112" s="88" t="s">
        <v>143</v>
      </c>
      <c r="X112" s="88" t="s">
        <v>144</v>
      </c>
      <c r="Y112" s="88" t="s">
        <v>145</v>
      </c>
      <c r="Z112" s="88" t="s">
        <v>146</v>
      </c>
      <c r="AA112" s="89" t="s">
        <v>147</v>
      </c>
    </row>
    <row r="113" spans="2:63" s="29" customFormat="1" ht="29.25" customHeight="1">
      <c r="B113" s="30"/>
      <c r="C113" s="91" t="s">
        <v>107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174">
        <f>BK113</f>
        <v>223606</v>
      </c>
      <c r="O113" s="174"/>
      <c r="P113" s="174"/>
      <c r="Q113" s="174"/>
      <c r="R113" s="32"/>
      <c r="T113" s="90"/>
      <c r="U113" s="51"/>
      <c r="V113" s="51"/>
      <c r="W113" s="175">
        <f>W114+W121</f>
        <v>12.596</v>
      </c>
      <c r="X113" s="51"/>
      <c r="Y113" s="175">
        <f>Y114+Y121</f>
        <v>0.0308</v>
      </c>
      <c r="Z113" s="51"/>
      <c r="AA113" s="176">
        <f>AA114+AA121</f>
        <v>0</v>
      </c>
      <c r="AT113" s="11" t="s">
        <v>70</v>
      </c>
      <c r="AU113" s="11" t="s">
        <v>113</v>
      </c>
      <c r="BK113" s="177">
        <f>BK114+BK121</f>
        <v>223606</v>
      </c>
    </row>
    <row r="114" spans="2:63" s="178" customFormat="1" ht="37.5" customHeight="1">
      <c r="B114" s="179"/>
      <c r="C114" s="180"/>
      <c r="D114" s="181" t="s">
        <v>125</v>
      </c>
      <c r="E114" s="181"/>
      <c r="F114" s="181"/>
      <c r="G114" s="181"/>
      <c r="H114" s="181"/>
      <c r="I114" s="181"/>
      <c r="J114" s="181"/>
      <c r="K114" s="181"/>
      <c r="L114" s="181"/>
      <c r="M114" s="181"/>
      <c r="N114" s="182">
        <f>BK114</f>
        <v>220906</v>
      </c>
      <c r="O114" s="182"/>
      <c r="P114" s="182"/>
      <c r="Q114" s="182"/>
      <c r="R114" s="183"/>
      <c r="T114" s="184"/>
      <c r="U114" s="180"/>
      <c r="V114" s="180"/>
      <c r="W114" s="185">
        <f>W115+W119</f>
        <v>5.698</v>
      </c>
      <c r="X114" s="180"/>
      <c r="Y114" s="185">
        <f>Y115+Y119</f>
        <v>0.022000000000000002</v>
      </c>
      <c r="Z114" s="180"/>
      <c r="AA114" s="186">
        <f>AA115+AA119</f>
        <v>0</v>
      </c>
      <c r="AR114" s="187" t="s">
        <v>83</v>
      </c>
      <c r="AT114" s="188" t="s">
        <v>70</v>
      </c>
      <c r="AU114" s="188" t="s">
        <v>71</v>
      </c>
      <c r="AY114" s="187" t="s">
        <v>148</v>
      </c>
      <c r="BK114" s="189">
        <f>BK115+BK119</f>
        <v>220906</v>
      </c>
    </row>
    <row r="115" spans="2:63" s="178" customFormat="1" ht="19.5" customHeight="1">
      <c r="B115" s="179"/>
      <c r="C115" s="180"/>
      <c r="D115" s="190" t="s">
        <v>126</v>
      </c>
      <c r="E115" s="190"/>
      <c r="F115" s="190"/>
      <c r="G115" s="190"/>
      <c r="H115" s="190"/>
      <c r="I115" s="190"/>
      <c r="J115" s="190"/>
      <c r="K115" s="190"/>
      <c r="L115" s="190"/>
      <c r="M115" s="190"/>
      <c r="N115" s="191">
        <f>BK115</f>
        <v>86310</v>
      </c>
      <c r="O115" s="191"/>
      <c r="P115" s="191"/>
      <c r="Q115" s="191"/>
      <c r="R115" s="183"/>
      <c r="T115" s="184"/>
      <c r="U115" s="180"/>
      <c r="V115" s="180"/>
      <c r="W115" s="185">
        <f>SUM(W116:W118)</f>
        <v>5.064</v>
      </c>
      <c r="X115" s="180"/>
      <c r="Y115" s="185">
        <f>SUM(Y116:Y118)</f>
        <v>0.022000000000000002</v>
      </c>
      <c r="Z115" s="180"/>
      <c r="AA115" s="186">
        <f>SUM(AA116:AA118)</f>
        <v>0</v>
      </c>
      <c r="AR115" s="187" t="s">
        <v>83</v>
      </c>
      <c r="AT115" s="188" t="s">
        <v>70</v>
      </c>
      <c r="AU115" s="188" t="s">
        <v>77</v>
      </c>
      <c r="AY115" s="187" t="s">
        <v>148</v>
      </c>
      <c r="BK115" s="189">
        <f>SUM(BK116:BK118)</f>
        <v>86310</v>
      </c>
    </row>
    <row r="116" spans="2:65" s="29" customFormat="1" ht="22.5" customHeight="1">
      <c r="B116" s="30"/>
      <c r="C116" s="192" t="s">
        <v>83</v>
      </c>
      <c r="D116" s="192" t="s">
        <v>149</v>
      </c>
      <c r="E116" s="193" t="s">
        <v>1179</v>
      </c>
      <c r="F116" s="194" t="s">
        <v>1180</v>
      </c>
      <c r="G116" s="194"/>
      <c r="H116" s="194"/>
      <c r="I116" s="194"/>
      <c r="J116" s="195" t="s">
        <v>562</v>
      </c>
      <c r="K116" s="196">
        <v>1</v>
      </c>
      <c r="L116" s="197">
        <v>10983</v>
      </c>
      <c r="M116" s="197"/>
      <c r="N116" s="197">
        <f>ROUND(L116*K116,2)</f>
        <v>10983</v>
      </c>
      <c r="O116" s="197"/>
      <c r="P116" s="197"/>
      <c r="Q116" s="197"/>
      <c r="R116" s="32"/>
      <c r="T116" s="198"/>
      <c r="U116" s="41" t="s">
        <v>36</v>
      </c>
      <c r="V116" s="199">
        <v>5.064</v>
      </c>
      <c r="W116" s="199">
        <f>V116*K116</f>
        <v>5.064</v>
      </c>
      <c r="X116" s="199">
        <v>0</v>
      </c>
      <c r="Y116" s="199">
        <f>X116*K116</f>
        <v>0</v>
      </c>
      <c r="Z116" s="199">
        <v>0</v>
      </c>
      <c r="AA116" s="200">
        <f>Z116*K116</f>
        <v>0</v>
      </c>
      <c r="AR116" s="11" t="s">
        <v>223</v>
      </c>
      <c r="AT116" s="11" t="s">
        <v>149</v>
      </c>
      <c r="AU116" s="11" t="s">
        <v>80</v>
      </c>
      <c r="AY116" s="11" t="s">
        <v>148</v>
      </c>
      <c r="BE116" s="201">
        <f>IF(U116="základní",N116,0)</f>
        <v>10983</v>
      </c>
      <c r="BF116" s="201">
        <f>IF(U116="snížená",N116,0)</f>
        <v>0</v>
      </c>
      <c r="BG116" s="201">
        <f>IF(U116="zákl. přenesená",N116,0)</f>
        <v>0</v>
      </c>
      <c r="BH116" s="201">
        <f>IF(U116="sníž. přenesená",N116,0)</f>
        <v>0</v>
      </c>
      <c r="BI116" s="201">
        <f>IF(U116="nulová",N116,0)</f>
        <v>0</v>
      </c>
      <c r="BJ116" s="11" t="s">
        <v>77</v>
      </c>
      <c r="BK116" s="201">
        <f>ROUND(L116*K116,2)</f>
        <v>10983</v>
      </c>
      <c r="BL116" s="11" t="s">
        <v>223</v>
      </c>
      <c r="BM116" s="11" t="s">
        <v>1181</v>
      </c>
    </row>
    <row r="117" spans="2:65" s="29" customFormat="1" ht="22.5" customHeight="1">
      <c r="B117" s="30"/>
      <c r="C117" s="233" t="s">
        <v>86</v>
      </c>
      <c r="D117" s="233" t="s">
        <v>297</v>
      </c>
      <c r="E117" s="234" t="s">
        <v>1182</v>
      </c>
      <c r="F117" s="235" t="s">
        <v>1183</v>
      </c>
      <c r="G117" s="235"/>
      <c r="H117" s="235"/>
      <c r="I117" s="235"/>
      <c r="J117" s="236" t="s">
        <v>562</v>
      </c>
      <c r="K117" s="237">
        <v>1</v>
      </c>
      <c r="L117" s="238">
        <v>8942</v>
      </c>
      <c r="M117" s="238"/>
      <c r="N117" s="238">
        <f>ROUND(L117*K117,2)</f>
        <v>8942</v>
      </c>
      <c r="O117" s="238"/>
      <c r="P117" s="238"/>
      <c r="Q117" s="238"/>
      <c r="R117" s="32"/>
      <c r="T117" s="198"/>
      <c r="U117" s="41" t="s">
        <v>36</v>
      </c>
      <c r="V117" s="199">
        <v>0</v>
      </c>
      <c r="W117" s="199">
        <f>V117*K117</f>
        <v>0</v>
      </c>
      <c r="X117" s="199">
        <v>0.022000000000000002</v>
      </c>
      <c r="Y117" s="199">
        <f>X117*K117</f>
        <v>0.022000000000000002</v>
      </c>
      <c r="Z117" s="199">
        <v>0</v>
      </c>
      <c r="AA117" s="200">
        <f>Z117*K117</f>
        <v>0</v>
      </c>
      <c r="AR117" s="11" t="s">
        <v>303</v>
      </c>
      <c r="AT117" s="11" t="s">
        <v>297</v>
      </c>
      <c r="AU117" s="11" t="s">
        <v>80</v>
      </c>
      <c r="AY117" s="11" t="s">
        <v>148</v>
      </c>
      <c r="BE117" s="201">
        <f>IF(U117="základní",N117,0)</f>
        <v>8942</v>
      </c>
      <c r="BF117" s="201">
        <f>IF(U117="snížená",N117,0)</f>
        <v>0</v>
      </c>
      <c r="BG117" s="201">
        <f>IF(U117="zákl. přenesená",N117,0)</f>
        <v>0</v>
      </c>
      <c r="BH117" s="201">
        <f>IF(U117="sníž. přenesená",N117,0)</f>
        <v>0</v>
      </c>
      <c r="BI117" s="201">
        <f>IF(U117="nulová",N117,0)</f>
        <v>0</v>
      </c>
      <c r="BJ117" s="11" t="s">
        <v>77</v>
      </c>
      <c r="BK117" s="201">
        <f>ROUND(L117*K117,2)</f>
        <v>8942</v>
      </c>
      <c r="BL117" s="11" t="s">
        <v>223</v>
      </c>
      <c r="BM117" s="11" t="s">
        <v>1184</v>
      </c>
    </row>
    <row r="118" spans="2:65" s="29" customFormat="1" ht="22.5" customHeight="1">
      <c r="B118" s="30"/>
      <c r="C118" s="233" t="s">
        <v>89</v>
      </c>
      <c r="D118" s="233" t="s">
        <v>297</v>
      </c>
      <c r="E118" s="234" t="s">
        <v>1185</v>
      </c>
      <c r="F118" s="235" t="s">
        <v>1186</v>
      </c>
      <c r="G118" s="235"/>
      <c r="H118" s="235"/>
      <c r="I118" s="235"/>
      <c r="J118" s="236" t="s">
        <v>562</v>
      </c>
      <c r="K118" s="237">
        <v>1</v>
      </c>
      <c r="L118" s="238">
        <v>66385</v>
      </c>
      <c r="M118" s="238"/>
      <c r="N118" s="238">
        <f>ROUND(L118*K118,2)</f>
        <v>66385</v>
      </c>
      <c r="O118" s="238"/>
      <c r="P118" s="238"/>
      <c r="Q118" s="238"/>
      <c r="R118" s="32"/>
      <c r="T118" s="198"/>
      <c r="U118" s="41" t="s">
        <v>36</v>
      </c>
      <c r="V118" s="199">
        <v>0</v>
      </c>
      <c r="W118" s="199">
        <f>V118*K118</f>
        <v>0</v>
      </c>
      <c r="X118" s="199">
        <v>0</v>
      </c>
      <c r="Y118" s="199">
        <f>X118*K118</f>
        <v>0</v>
      </c>
      <c r="Z118" s="199">
        <v>0</v>
      </c>
      <c r="AA118" s="200">
        <f>Z118*K118</f>
        <v>0</v>
      </c>
      <c r="AR118" s="11" t="s">
        <v>303</v>
      </c>
      <c r="AT118" s="11" t="s">
        <v>297</v>
      </c>
      <c r="AU118" s="11" t="s">
        <v>80</v>
      </c>
      <c r="AY118" s="11" t="s">
        <v>148</v>
      </c>
      <c r="BE118" s="201">
        <f>IF(U118="základní",N118,0)</f>
        <v>66385</v>
      </c>
      <c r="BF118" s="201">
        <f>IF(U118="snížená",N118,0)</f>
        <v>0</v>
      </c>
      <c r="BG118" s="201">
        <f>IF(U118="zákl. přenesená",N118,0)</f>
        <v>0</v>
      </c>
      <c r="BH118" s="201">
        <f>IF(U118="sníž. přenesená",N118,0)</f>
        <v>0</v>
      </c>
      <c r="BI118" s="201">
        <f>IF(U118="nulová",N118,0)</f>
        <v>0</v>
      </c>
      <c r="BJ118" s="11" t="s">
        <v>77</v>
      </c>
      <c r="BK118" s="201">
        <f>ROUND(L118*K118,2)</f>
        <v>66385</v>
      </c>
      <c r="BL118" s="11" t="s">
        <v>223</v>
      </c>
      <c r="BM118" s="11" t="s">
        <v>1187</v>
      </c>
    </row>
    <row r="119" spans="2:63" s="178" customFormat="1" ht="29.25" customHeight="1">
      <c r="B119" s="179"/>
      <c r="C119" s="180"/>
      <c r="D119" s="190" t="s">
        <v>128</v>
      </c>
      <c r="E119" s="190"/>
      <c r="F119" s="190"/>
      <c r="G119" s="190"/>
      <c r="H119" s="190"/>
      <c r="I119" s="190"/>
      <c r="J119" s="190"/>
      <c r="K119" s="190"/>
      <c r="L119" s="190"/>
      <c r="M119" s="190"/>
      <c r="N119" s="239">
        <f>BK119</f>
        <v>134596</v>
      </c>
      <c r="O119" s="239"/>
      <c r="P119" s="239"/>
      <c r="Q119" s="239"/>
      <c r="R119" s="183"/>
      <c r="T119" s="184"/>
      <c r="U119" s="180"/>
      <c r="V119" s="180"/>
      <c r="W119" s="185">
        <f>W120</f>
        <v>0.634</v>
      </c>
      <c r="X119" s="180"/>
      <c r="Y119" s="185">
        <f>Y120</f>
        <v>0</v>
      </c>
      <c r="Z119" s="180"/>
      <c r="AA119" s="186">
        <f>AA120</f>
        <v>0</v>
      </c>
      <c r="AR119" s="187" t="s">
        <v>83</v>
      </c>
      <c r="AT119" s="188" t="s">
        <v>70</v>
      </c>
      <c r="AU119" s="188" t="s">
        <v>77</v>
      </c>
      <c r="AY119" s="187" t="s">
        <v>148</v>
      </c>
      <c r="BK119" s="189">
        <f>BK120</f>
        <v>134596</v>
      </c>
    </row>
    <row r="120" spans="2:65" s="29" customFormat="1" ht="22.5" customHeight="1">
      <c r="B120" s="30"/>
      <c r="C120" s="192" t="s">
        <v>92</v>
      </c>
      <c r="D120" s="192" t="s">
        <v>149</v>
      </c>
      <c r="E120" s="193" t="s">
        <v>1188</v>
      </c>
      <c r="F120" s="194" t="s">
        <v>1189</v>
      </c>
      <c r="G120" s="194"/>
      <c r="H120" s="194"/>
      <c r="I120" s="194"/>
      <c r="J120" s="195" t="s">
        <v>562</v>
      </c>
      <c r="K120" s="196">
        <v>1</v>
      </c>
      <c r="L120" s="197">
        <v>134596</v>
      </c>
      <c r="M120" s="197"/>
      <c r="N120" s="197">
        <f>ROUND(L120*K120,2)</f>
        <v>134596</v>
      </c>
      <c r="O120" s="197"/>
      <c r="P120" s="197"/>
      <c r="Q120" s="197"/>
      <c r="R120" s="32"/>
      <c r="T120" s="198"/>
      <c r="U120" s="41" t="s">
        <v>36</v>
      </c>
      <c r="V120" s="199">
        <v>0.634</v>
      </c>
      <c r="W120" s="199">
        <f>V120*K120</f>
        <v>0.634</v>
      </c>
      <c r="X120" s="199">
        <v>0</v>
      </c>
      <c r="Y120" s="199">
        <f>X120*K120</f>
        <v>0</v>
      </c>
      <c r="Z120" s="199">
        <v>0</v>
      </c>
      <c r="AA120" s="200">
        <f>Z120*K120</f>
        <v>0</v>
      </c>
      <c r="AR120" s="11" t="s">
        <v>444</v>
      </c>
      <c r="AT120" s="11" t="s">
        <v>149</v>
      </c>
      <c r="AU120" s="11" t="s">
        <v>80</v>
      </c>
      <c r="AY120" s="11" t="s">
        <v>148</v>
      </c>
      <c r="BE120" s="201">
        <f>IF(U120="základní",N120,0)</f>
        <v>134596</v>
      </c>
      <c r="BF120" s="201">
        <f>IF(U120="snížená",N120,0)</f>
        <v>0</v>
      </c>
      <c r="BG120" s="201">
        <f>IF(U120="zákl. přenesená",N120,0)</f>
        <v>0</v>
      </c>
      <c r="BH120" s="201">
        <f>IF(U120="sníž. přenesená",N120,0)</f>
        <v>0</v>
      </c>
      <c r="BI120" s="201">
        <f>IF(U120="nulová",N120,0)</f>
        <v>0</v>
      </c>
      <c r="BJ120" s="11" t="s">
        <v>77</v>
      </c>
      <c r="BK120" s="201">
        <f>ROUND(L120*K120,2)</f>
        <v>134596</v>
      </c>
      <c r="BL120" s="11" t="s">
        <v>444</v>
      </c>
      <c r="BM120" s="11" t="s">
        <v>1190</v>
      </c>
    </row>
    <row r="121" spans="2:63" s="178" customFormat="1" ht="37.5" customHeight="1">
      <c r="B121" s="179"/>
      <c r="C121" s="180"/>
      <c r="D121" s="181" t="s">
        <v>129</v>
      </c>
      <c r="E121" s="181"/>
      <c r="F121" s="181"/>
      <c r="G121" s="181"/>
      <c r="H121" s="181"/>
      <c r="I121" s="181"/>
      <c r="J121" s="181"/>
      <c r="K121" s="181"/>
      <c r="L121" s="181"/>
      <c r="M121" s="181"/>
      <c r="N121" s="241">
        <f>BK121</f>
        <v>2700</v>
      </c>
      <c r="O121" s="241"/>
      <c r="P121" s="241"/>
      <c r="Q121" s="241"/>
      <c r="R121" s="183"/>
      <c r="T121" s="184"/>
      <c r="U121" s="180"/>
      <c r="V121" s="180"/>
      <c r="W121" s="185">
        <f>W122</f>
        <v>6.898</v>
      </c>
      <c r="X121" s="180"/>
      <c r="Y121" s="185">
        <f>Y122</f>
        <v>0.0088</v>
      </c>
      <c r="Z121" s="180"/>
      <c r="AA121" s="186">
        <f>AA122</f>
        <v>0</v>
      </c>
      <c r="AR121" s="187" t="s">
        <v>86</v>
      </c>
      <c r="AT121" s="188" t="s">
        <v>70</v>
      </c>
      <c r="AU121" s="188" t="s">
        <v>71</v>
      </c>
      <c r="AY121" s="187" t="s">
        <v>148</v>
      </c>
      <c r="BK121" s="189">
        <f>BK122</f>
        <v>2700</v>
      </c>
    </row>
    <row r="122" spans="2:65" s="29" customFormat="1" ht="22.5" customHeight="1">
      <c r="B122" s="30"/>
      <c r="C122" s="192" t="s">
        <v>196</v>
      </c>
      <c r="D122" s="192" t="s">
        <v>149</v>
      </c>
      <c r="E122" s="193" t="s">
        <v>1191</v>
      </c>
      <c r="F122" s="194" t="s">
        <v>1192</v>
      </c>
      <c r="G122" s="194"/>
      <c r="H122" s="194"/>
      <c r="I122" s="194"/>
      <c r="J122" s="195" t="s">
        <v>562</v>
      </c>
      <c r="K122" s="196">
        <v>1</v>
      </c>
      <c r="L122" s="197">
        <v>2700</v>
      </c>
      <c r="M122" s="197"/>
      <c r="N122" s="197">
        <f>ROUND(L122*K122,2)</f>
        <v>2700</v>
      </c>
      <c r="O122" s="197"/>
      <c r="P122" s="197"/>
      <c r="Q122" s="197"/>
      <c r="R122" s="32"/>
      <c r="T122" s="198"/>
      <c r="U122" s="242" t="s">
        <v>36</v>
      </c>
      <c r="V122" s="243">
        <v>6.898</v>
      </c>
      <c r="W122" s="243">
        <f>V122*K122</f>
        <v>6.898</v>
      </c>
      <c r="X122" s="243">
        <v>0.0088</v>
      </c>
      <c r="Y122" s="243">
        <f>X122*K122</f>
        <v>0.0088</v>
      </c>
      <c r="Z122" s="243">
        <v>0</v>
      </c>
      <c r="AA122" s="244">
        <f>Z122*K122</f>
        <v>0</v>
      </c>
      <c r="AR122" s="11" t="s">
        <v>1193</v>
      </c>
      <c r="AT122" s="11" t="s">
        <v>149</v>
      </c>
      <c r="AU122" s="11" t="s">
        <v>77</v>
      </c>
      <c r="AY122" s="11" t="s">
        <v>148</v>
      </c>
      <c r="BE122" s="201">
        <f>IF(U122="základní",N122,0)</f>
        <v>2700</v>
      </c>
      <c r="BF122" s="201">
        <f>IF(U122="snížená",N122,0)</f>
        <v>0</v>
      </c>
      <c r="BG122" s="201">
        <f>IF(U122="zákl. přenesená",N122,0)</f>
        <v>0</v>
      </c>
      <c r="BH122" s="201">
        <f>IF(U122="sníž. přenesená",N122,0)</f>
        <v>0</v>
      </c>
      <c r="BI122" s="201">
        <f>IF(U122="nulová",N122,0)</f>
        <v>0</v>
      </c>
      <c r="BJ122" s="11" t="s">
        <v>77</v>
      </c>
      <c r="BK122" s="201">
        <f>ROUND(L122*K122,2)</f>
        <v>2700</v>
      </c>
      <c r="BL122" s="11" t="s">
        <v>1193</v>
      </c>
      <c r="BM122" s="11" t="s">
        <v>1194</v>
      </c>
    </row>
    <row r="123" spans="2:18" s="29" customFormat="1" ht="6.75" customHeight="1"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1"/>
    </row>
  </sheetData>
  <sheetProtection selectLockedCells="1" selectUnlockedCells="1"/>
  <mergeCells count="74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13:Q113"/>
    <mergeCell ref="N114:Q114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N119:Q119"/>
    <mergeCell ref="F120:I120"/>
    <mergeCell ref="L120:M120"/>
    <mergeCell ref="N120:Q120"/>
    <mergeCell ref="N121:Q121"/>
    <mergeCell ref="F122:I122"/>
    <mergeCell ref="L122:M122"/>
    <mergeCell ref="N122:Q122"/>
  </mergeCells>
  <hyperlinks>
    <hyperlink ref="F1" location="C2" display="1) Krycí list rozpočtu"/>
    <hyperlink ref="H1" location="C86" display="2) Rekapitulace rozpočtu"/>
    <hyperlink ref="L1" location="C112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0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66" ht="21.75" customHeight="1">
      <c r="A1" s="124"/>
      <c r="B1" s="3"/>
      <c r="C1" s="3"/>
      <c r="D1" s="4" t="s">
        <v>1</v>
      </c>
      <c r="E1" s="3"/>
      <c r="F1" s="5" t="s">
        <v>99</v>
      </c>
      <c r="G1" s="5"/>
      <c r="H1" s="125" t="s">
        <v>100</v>
      </c>
      <c r="I1" s="125"/>
      <c r="J1" s="125"/>
      <c r="K1" s="125"/>
      <c r="L1" s="5" t="s">
        <v>101</v>
      </c>
      <c r="M1" s="3"/>
      <c r="N1" s="3"/>
      <c r="O1" s="4" t="s">
        <v>102</v>
      </c>
      <c r="P1" s="3"/>
      <c r="Q1" s="3"/>
      <c r="R1" s="3"/>
      <c r="S1" s="5" t="s">
        <v>103</v>
      </c>
      <c r="T1" s="5"/>
      <c r="U1" s="124"/>
      <c r="V1" s="12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8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91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80</v>
      </c>
    </row>
    <row r="4" spans="2:46" ht="36.75" customHeight="1">
      <c r="B4" s="15"/>
      <c r="C4" s="16" t="s">
        <v>104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13</v>
      </c>
      <c r="AT4" s="11" t="s">
        <v>6</v>
      </c>
    </row>
    <row r="5" spans="2:18" ht="6.75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5" customHeight="1">
      <c r="B6" s="15"/>
      <c r="C6" s="19"/>
      <c r="D6" s="24" t="s">
        <v>16</v>
      </c>
      <c r="E6" s="19"/>
      <c r="F6" s="126" t="str">
        <f>'Rekapitulace stavby'!K6</f>
        <v>K.Vary - Goethova vyhlídka - Přípojka vody a kanalizace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9"/>
      <c r="R6" s="17"/>
    </row>
    <row r="7" spans="2:18" s="29" customFormat="1" ht="32.25" customHeight="1">
      <c r="B7" s="30"/>
      <c r="C7" s="31"/>
      <c r="D7" s="22" t="s">
        <v>105</v>
      </c>
      <c r="E7" s="31"/>
      <c r="F7" s="23" t="s">
        <v>1195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31"/>
      <c r="R7" s="32"/>
    </row>
    <row r="8" spans="2:18" s="29" customFormat="1" ht="14.25" customHeight="1">
      <c r="B8" s="30"/>
      <c r="C8" s="31"/>
      <c r="D8" s="24" t="s">
        <v>18</v>
      </c>
      <c r="E8" s="31"/>
      <c r="F8" s="21"/>
      <c r="G8" s="31"/>
      <c r="H8" s="31"/>
      <c r="I8" s="31"/>
      <c r="J8" s="31"/>
      <c r="K8" s="31"/>
      <c r="L8" s="31"/>
      <c r="M8" s="24" t="s">
        <v>19</v>
      </c>
      <c r="N8" s="31"/>
      <c r="O8" s="21"/>
      <c r="P8" s="31"/>
      <c r="Q8" s="31"/>
      <c r="R8" s="32"/>
    </row>
    <row r="9" spans="2:18" s="29" customFormat="1" ht="14.25" customHeight="1">
      <c r="B9" s="30"/>
      <c r="C9" s="31"/>
      <c r="D9" s="24" t="s">
        <v>20</v>
      </c>
      <c r="E9" s="31"/>
      <c r="F9" s="21" t="s">
        <v>21</v>
      </c>
      <c r="G9" s="31"/>
      <c r="H9" s="31"/>
      <c r="I9" s="31"/>
      <c r="J9" s="31"/>
      <c r="K9" s="31"/>
      <c r="L9" s="31"/>
      <c r="M9" s="24" t="s">
        <v>22</v>
      </c>
      <c r="N9" s="31"/>
      <c r="O9" s="76" t="str">
        <f>'Rekapitulace stavby'!AN8</f>
        <v>7. 6. 2017</v>
      </c>
      <c r="P9" s="76"/>
      <c r="Q9" s="31"/>
      <c r="R9" s="32"/>
    </row>
    <row r="10" spans="2:18" s="29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29" customFormat="1" ht="14.25" customHeight="1">
      <c r="B11" s="30"/>
      <c r="C11" s="31"/>
      <c r="D11" s="24" t="s">
        <v>24</v>
      </c>
      <c r="E11" s="31"/>
      <c r="F11" s="31"/>
      <c r="G11" s="31"/>
      <c r="H11" s="31"/>
      <c r="I11" s="31"/>
      <c r="J11" s="31"/>
      <c r="K11" s="31"/>
      <c r="L11" s="31"/>
      <c r="M11" s="24" t="s">
        <v>25</v>
      </c>
      <c r="N11" s="31"/>
      <c r="O11" s="21">
        <f>IF('Rekapitulace stavby'!AN10="","",'Rekapitulace stavby'!AN10)</f>
      </c>
      <c r="P11" s="21"/>
      <c r="Q11" s="31"/>
      <c r="R11" s="32"/>
    </row>
    <row r="12" spans="2:18" s="29" customFormat="1" ht="18" customHeight="1">
      <c r="B12" s="30"/>
      <c r="C12" s="31"/>
      <c r="D12" s="31"/>
      <c r="E12" s="21" t="str">
        <f>IF('Rekapitulace stavby'!E11="","",'Rekapitulace stavby'!E11)</f>
        <v> </v>
      </c>
      <c r="F12" s="31"/>
      <c r="G12" s="31"/>
      <c r="H12" s="31"/>
      <c r="I12" s="31"/>
      <c r="J12" s="31"/>
      <c r="K12" s="31"/>
      <c r="L12" s="31"/>
      <c r="M12" s="24" t="s">
        <v>26</v>
      </c>
      <c r="N12" s="31"/>
      <c r="O12" s="21">
        <f>IF('Rekapitulace stavby'!AN11="","",'Rekapitulace stavby'!AN11)</f>
      </c>
      <c r="P12" s="21"/>
      <c r="Q12" s="31"/>
      <c r="R12" s="32"/>
    </row>
    <row r="13" spans="2:18" s="29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29" customFormat="1" ht="14.25" customHeight="1">
      <c r="B14" s="30"/>
      <c r="C14" s="31"/>
      <c r="D14" s="24" t="s">
        <v>27</v>
      </c>
      <c r="E14" s="31"/>
      <c r="F14" s="31"/>
      <c r="G14" s="31"/>
      <c r="H14" s="31"/>
      <c r="I14" s="31"/>
      <c r="J14" s="31"/>
      <c r="K14" s="31"/>
      <c r="L14" s="31"/>
      <c r="M14" s="24" t="s">
        <v>25</v>
      </c>
      <c r="N14" s="31"/>
      <c r="O14" s="21">
        <f>IF('Rekapitulace stavby'!AN13="","",'Rekapitulace stavby'!AN13)</f>
      </c>
      <c r="P14" s="21"/>
      <c r="Q14" s="31"/>
      <c r="R14" s="32"/>
    </row>
    <row r="15" spans="2:18" s="29" customFormat="1" ht="18" customHeight="1">
      <c r="B15" s="30"/>
      <c r="C15" s="31"/>
      <c r="D15" s="31"/>
      <c r="E15" s="21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4" t="s">
        <v>26</v>
      </c>
      <c r="N15" s="31"/>
      <c r="O15" s="21">
        <f>IF('Rekapitulace stavby'!AN14="","",'Rekapitulace stavby'!AN14)</f>
      </c>
      <c r="P15" s="21"/>
      <c r="Q15" s="31"/>
      <c r="R15" s="32"/>
    </row>
    <row r="16" spans="2:18" s="29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29" customFormat="1" ht="14.25" customHeight="1">
      <c r="B17" s="30"/>
      <c r="C17" s="31"/>
      <c r="D17" s="24" t="s">
        <v>28</v>
      </c>
      <c r="E17" s="31"/>
      <c r="F17" s="31"/>
      <c r="G17" s="31"/>
      <c r="H17" s="31"/>
      <c r="I17" s="31"/>
      <c r="J17" s="31"/>
      <c r="K17" s="31"/>
      <c r="L17" s="31"/>
      <c r="M17" s="24" t="s">
        <v>25</v>
      </c>
      <c r="N17" s="31"/>
      <c r="O17" s="21">
        <f>IF('Rekapitulace stavby'!AN16="","",'Rekapitulace stavby'!AN16)</f>
      </c>
      <c r="P17" s="21"/>
      <c r="Q17" s="31"/>
      <c r="R17" s="32"/>
    </row>
    <row r="18" spans="2:18" s="29" customFormat="1" ht="18" customHeight="1">
      <c r="B18" s="30"/>
      <c r="C18" s="31"/>
      <c r="D18" s="31"/>
      <c r="E18" s="21" t="str">
        <f>IF('Rekapitulace stavby'!E17="","",'Rekapitulace stavby'!E17)</f>
        <v> </v>
      </c>
      <c r="F18" s="31"/>
      <c r="G18" s="31"/>
      <c r="H18" s="31"/>
      <c r="I18" s="31"/>
      <c r="J18" s="31"/>
      <c r="K18" s="31"/>
      <c r="L18" s="31"/>
      <c r="M18" s="24" t="s">
        <v>26</v>
      </c>
      <c r="N18" s="31"/>
      <c r="O18" s="21">
        <f>IF('Rekapitulace stavby'!AN17="","",'Rekapitulace stavby'!AN17)</f>
      </c>
      <c r="P18" s="21"/>
      <c r="Q18" s="31"/>
      <c r="R18" s="32"/>
    </row>
    <row r="19" spans="2:18" s="29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29" customFormat="1" ht="14.25" customHeight="1">
      <c r="B20" s="30"/>
      <c r="C20" s="31"/>
      <c r="D20" s="24" t="s">
        <v>30</v>
      </c>
      <c r="E20" s="31"/>
      <c r="F20" s="31"/>
      <c r="G20" s="31"/>
      <c r="H20" s="31"/>
      <c r="I20" s="31"/>
      <c r="J20" s="31"/>
      <c r="K20" s="31"/>
      <c r="L20" s="31"/>
      <c r="M20" s="24" t="s">
        <v>25</v>
      </c>
      <c r="N20" s="31"/>
      <c r="O20" s="21"/>
      <c r="P20" s="21"/>
      <c r="Q20" s="31"/>
      <c r="R20" s="32"/>
    </row>
    <row r="21" spans="2:18" s="29" customFormat="1" ht="18" customHeight="1">
      <c r="B21" s="30"/>
      <c r="C21" s="31"/>
      <c r="D21" s="31"/>
      <c r="E21" s="21" t="s">
        <v>1178</v>
      </c>
      <c r="F21" s="31"/>
      <c r="G21" s="31"/>
      <c r="H21" s="31"/>
      <c r="I21" s="31"/>
      <c r="J21" s="31"/>
      <c r="K21" s="31"/>
      <c r="L21" s="31"/>
      <c r="M21" s="24" t="s">
        <v>26</v>
      </c>
      <c r="N21" s="31"/>
      <c r="O21" s="21"/>
      <c r="P21" s="21"/>
      <c r="Q21" s="31"/>
      <c r="R21" s="32"/>
    </row>
    <row r="22" spans="2:18" s="29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29" customFormat="1" ht="14.25" customHeight="1">
      <c r="B23" s="30"/>
      <c r="C23" s="31"/>
      <c r="D23" s="24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29" customFormat="1" ht="22.5" customHeight="1">
      <c r="B24" s="30"/>
      <c r="C24" s="31"/>
      <c r="D24" s="31"/>
      <c r="E24" s="25"/>
      <c r="F24" s="25"/>
      <c r="G24" s="25"/>
      <c r="H24" s="25"/>
      <c r="I24" s="25"/>
      <c r="J24" s="25"/>
      <c r="K24" s="25"/>
      <c r="L24" s="25"/>
      <c r="M24" s="31"/>
      <c r="N24" s="31"/>
      <c r="O24" s="31"/>
      <c r="P24" s="31"/>
      <c r="Q24" s="31"/>
      <c r="R24" s="32"/>
    </row>
    <row r="25" spans="2:18" s="29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29" customFormat="1" ht="6.75" customHeight="1">
      <c r="B26" s="30"/>
      <c r="C26" s="3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1"/>
      <c r="R26" s="32"/>
    </row>
    <row r="27" spans="2:18" s="29" customFormat="1" ht="14.25" customHeight="1">
      <c r="B27" s="30"/>
      <c r="C27" s="31"/>
      <c r="D27" s="127" t="s">
        <v>107</v>
      </c>
      <c r="E27" s="31"/>
      <c r="F27" s="31"/>
      <c r="G27" s="31"/>
      <c r="H27" s="31"/>
      <c r="I27" s="31"/>
      <c r="J27" s="31"/>
      <c r="K27" s="31"/>
      <c r="L27" s="31"/>
      <c r="M27" s="28">
        <f>N88</f>
        <v>283062</v>
      </c>
      <c r="N27" s="28"/>
      <c r="O27" s="28"/>
      <c r="P27" s="28"/>
      <c r="Q27" s="31"/>
      <c r="R27" s="32"/>
    </row>
    <row r="28" spans="2:18" s="29" customFormat="1" ht="14.25" customHeight="1">
      <c r="B28" s="30"/>
      <c r="C28" s="31"/>
      <c r="D28" s="27" t="s">
        <v>108</v>
      </c>
      <c r="E28" s="31"/>
      <c r="F28" s="31"/>
      <c r="G28" s="31"/>
      <c r="H28" s="31"/>
      <c r="I28" s="31"/>
      <c r="J28" s="31"/>
      <c r="K28" s="31"/>
      <c r="L28" s="31"/>
      <c r="M28" s="28">
        <f>N93</f>
        <v>0</v>
      </c>
      <c r="N28" s="28"/>
      <c r="O28" s="28"/>
      <c r="P28" s="28"/>
      <c r="Q28" s="31"/>
      <c r="R28" s="32"/>
    </row>
    <row r="29" spans="2:18" s="29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29" customFormat="1" ht="25.5" customHeight="1">
      <c r="B30" s="30"/>
      <c r="C30" s="31"/>
      <c r="D30" s="128" t="s">
        <v>34</v>
      </c>
      <c r="E30" s="31"/>
      <c r="F30" s="31"/>
      <c r="G30" s="31"/>
      <c r="H30" s="31"/>
      <c r="I30" s="31"/>
      <c r="J30" s="31"/>
      <c r="K30" s="31"/>
      <c r="L30" s="31"/>
      <c r="M30" s="129">
        <f>ROUND(M27+M28,2)</f>
        <v>283062</v>
      </c>
      <c r="N30" s="129"/>
      <c r="O30" s="129"/>
      <c r="P30" s="129"/>
      <c r="Q30" s="31"/>
      <c r="R30" s="32"/>
    </row>
    <row r="31" spans="2:18" s="29" customFormat="1" ht="6.75" customHeight="1">
      <c r="B31" s="30"/>
      <c r="C31" s="3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1"/>
      <c r="R31" s="32"/>
    </row>
    <row r="32" spans="2:18" s="29" customFormat="1" ht="14.25" customHeight="1">
      <c r="B32" s="30"/>
      <c r="C32" s="31"/>
      <c r="D32" s="39" t="s">
        <v>35</v>
      </c>
      <c r="E32" s="39" t="s">
        <v>36</v>
      </c>
      <c r="F32" s="40">
        <v>0.21000000000000002</v>
      </c>
      <c r="G32" s="130" t="s">
        <v>37</v>
      </c>
      <c r="H32" s="131">
        <f>ROUND((SUM(BE93:BE94)+SUM(BE112:BE119)),2)</f>
        <v>283062</v>
      </c>
      <c r="I32" s="131"/>
      <c r="J32" s="131"/>
      <c r="K32" s="31"/>
      <c r="L32" s="31"/>
      <c r="M32" s="131">
        <f>ROUND(ROUND((SUM(BE93:BE94)+SUM(BE112:BE119)),2)*F32,2)</f>
        <v>59443.02</v>
      </c>
      <c r="N32" s="131"/>
      <c r="O32" s="131"/>
      <c r="P32" s="131"/>
      <c r="Q32" s="31"/>
      <c r="R32" s="32"/>
    </row>
    <row r="33" spans="2:18" s="29" customFormat="1" ht="14.25" customHeight="1">
      <c r="B33" s="30"/>
      <c r="C33" s="31"/>
      <c r="D33" s="31"/>
      <c r="E33" s="39" t="s">
        <v>38</v>
      </c>
      <c r="F33" s="40">
        <v>0.15000000000000002</v>
      </c>
      <c r="G33" s="130" t="s">
        <v>37</v>
      </c>
      <c r="H33" s="131">
        <f>ROUND((SUM(BF93:BF94)+SUM(BF112:BF119)),2)</f>
        <v>0</v>
      </c>
      <c r="I33" s="131"/>
      <c r="J33" s="131"/>
      <c r="K33" s="31"/>
      <c r="L33" s="31"/>
      <c r="M33" s="131">
        <f>ROUND(ROUND((SUM(BF93:BF94)+SUM(BF112:BF119)),2)*F33,2)</f>
        <v>0</v>
      </c>
      <c r="N33" s="131"/>
      <c r="O33" s="131"/>
      <c r="P33" s="131"/>
      <c r="Q33" s="31"/>
      <c r="R33" s="32"/>
    </row>
    <row r="34" spans="2:18" s="29" customFormat="1" ht="14.25" customHeight="1" hidden="1">
      <c r="B34" s="30"/>
      <c r="C34" s="31"/>
      <c r="D34" s="31"/>
      <c r="E34" s="39" t="s">
        <v>39</v>
      </c>
      <c r="F34" s="40">
        <v>0.21000000000000002</v>
      </c>
      <c r="G34" s="130" t="s">
        <v>37</v>
      </c>
      <c r="H34" s="131">
        <f>ROUND((SUM(BG93:BG94)+SUM(BG112:BG119)),2)</f>
        <v>0</v>
      </c>
      <c r="I34" s="131"/>
      <c r="J34" s="131"/>
      <c r="K34" s="31"/>
      <c r="L34" s="31"/>
      <c r="M34" s="131">
        <v>0</v>
      </c>
      <c r="N34" s="131"/>
      <c r="O34" s="131"/>
      <c r="P34" s="131"/>
      <c r="Q34" s="31"/>
      <c r="R34" s="32"/>
    </row>
    <row r="35" spans="2:18" s="29" customFormat="1" ht="14.25" customHeight="1" hidden="1">
      <c r="B35" s="30"/>
      <c r="C35" s="31"/>
      <c r="D35" s="31"/>
      <c r="E35" s="39" t="s">
        <v>40</v>
      </c>
      <c r="F35" s="40">
        <v>0.15000000000000002</v>
      </c>
      <c r="G35" s="130" t="s">
        <v>37</v>
      </c>
      <c r="H35" s="131">
        <f>ROUND((SUM(BH93:BH94)+SUM(BH112:BH119)),2)</f>
        <v>0</v>
      </c>
      <c r="I35" s="131"/>
      <c r="J35" s="131"/>
      <c r="K35" s="31"/>
      <c r="L35" s="31"/>
      <c r="M35" s="131">
        <v>0</v>
      </c>
      <c r="N35" s="131"/>
      <c r="O35" s="131"/>
      <c r="P35" s="131"/>
      <c r="Q35" s="31"/>
      <c r="R35" s="32"/>
    </row>
    <row r="36" spans="2:18" s="29" customFormat="1" ht="14.25" customHeight="1" hidden="1">
      <c r="B36" s="30"/>
      <c r="C36" s="31"/>
      <c r="D36" s="31"/>
      <c r="E36" s="39" t="s">
        <v>41</v>
      </c>
      <c r="F36" s="40">
        <v>0</v>
      </c>
      <c r="G36" s="130" t="s">
        <v>37</v>
      </c>
      <c r="H36" s="131">
        <f>ROUND((SUM(BI93:BI94)+SUM(BI112:BI119)),2)</f>
        <v>0</v>
      </c>
      <c r="I36" s="131"/>
      <c r="J36" s="131"/>
      <c r="K36" s="31"/>
      <c r="L36" s="31"/>
      <c r="M36" s="131">
        <v>0</v>
      </c>
      <c r="N36" s="131"/>
      <c r="O36" s="131"/>
      <c r="P36" s="131"/>
      <c r="Q36" s="31"/>
      <c r="R36" s="32"/>
    </row>
    <row r="37" spans="2:18" s="29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29" customFormat="1" ht="25.5" customHeight="1">
      <c r="B38" s="30"/>
      <c r="C38" s="122"/>
      <c r="D38" s="132" t="s">
        <v>42</v>
      </c>
      <c r="E38" s="84"/>
      <c r="F38" s="84"/>
      <c r="G38" s="133" t="s">
        <v>43</v>
      </c>
      <c r="H38" s="134" t="s">
        <v>44</v>
      </c>
      <c r="I38" s="84"/>
      <c r="J38" s="84"/>
      <c r="K38" s="84"/>
      <c r="L38" s="135">
        <f>SUM(M30:M36)</f>
        <v>342505.02</v>
      </c>
      <c r="M38" s="135"/>
      <c r="N38" s="135"/>
      <c r="O38" s="135"/>
      <c r="P38" s="135"/>
      <c r="Q38" s="122"/>
      <c r="R38" s="32"/>
    </row>
    <row r="39" spans="2:18" s="29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29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2.75"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2.75"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2.75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2.75">
      <c r="B44" s="1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2.75">
      <c r="B45" s="1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2.75">
      <c r="B46" s="1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2.75">
      <c r="B47" s="1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2.75">
      <c r="B48" s="1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2.75">
      <c r="B49" s="1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2.75">
      <c r="B50" s="30"/>
      <c r="C50" s="31"/>
      <c r="D50" s="50" t="s">
        <v>45</v>
      </c>
      <c r="E50" s="51"/>
      <c r="F50" s="51"/>
      <c r="G50" s="51"/>
      <c r="H50" s="52"/>
      <c r="I50" s="31"/>
      <c r="J50" s="50" t="s">
        <v>46</v>
      </c>
      <c r="K50" s="51"/>
      <c r="L50" s="51"/>
      <c r="M50" s="51"/>
      <c r="N50" s="51"/>
      <c r="O50" s="51"/>
      <c r="P50" s="52"/>
      <c r="Q50" s="31"/>
      <c r="R50" s="32"/>
    </row>
    <row r="51" spans="2:18" ht="12.75">
      <c r="B51" s="15"/>
      <c r="C51" s="19"/>
      <c r="D51" s="53"/>
      <c r="E51" s="19"/>
      <c r="F51" s="19"/>
      <c r="G51" s="19"/>
      <c r="H51" s="54"/>
      <c r="I51" s="19"/>
      <c r="J51" s="53"/>
      <c r="K51" s="19"/>
      <c r="L51" s="19"/>
      <c r="M51" s="19"/>
      <c r="N51" s="19"/>
      <c r="O51" s="19"/>
      <c r="P51" s="54"/>
      <c r="Q51" s="19"/>
      <c r="R51" s="17"/>
    </row>
    <row r="52" spans="2:18" ht="12.75">
      <c r="B52" s="15"/>
      <c r="C52" s="19"/>
      <c r="D52" s="53"/>
      <c r="E52" s="19"/>
      <c r="F52" s="19"/>
      <c r="G52" s="19"/>
      <c r="H52" s="54"/>
      <c r="I52" s="19"/>
      <c r="J52" s="53"/>
      <c r="K52" s="19"/>
      <c r="L52" s="19"/>
      <c r="M52" s="19"/>
      <c r="N52" s="19"/>
      <c r="O52" s="19"/>
      <c r="P52" s="54"/>
      <c r="Q52" s="19"/>
      <c r="R52" s="17"/>
    </row>
    <row r="53" spans="2:18" ht="12.75">
      <c r="B53" s="15"/>
      <c r="C53" s="19"/>
      <c r="D53" s="53"/>
      <c r="E53" s="19"/>
      <c r="F53" s="19"/>
      <c r="G53" s="19"/>
      <c r="H53" s="54"/>
      <c r="I53" s="19"/>
      <c r="J53" s="53"/>
      <c r="K53" s="19"/>
      <c r="L53" s="19"/>
      <c r="M53" s="19"/>
      <c r="N53" s="19"/>
      <c r="O53" s="19"/>
      <c r="P53" s="54"/>
      <c r="Q53" s="19"/>
      <c r="R53" s="17"/>
    </row>
    <row r="54" spans="2:18" ht="12.75">
      <c r="B54" s="15"/>
      <c r="C54" s="19"/>
      <c r="D54" s="53"/>
      <c r="E54" s="19"/>
      <c r="F54" s="19"/>
      <c r="G54" s="19"/>
      <c r="H54" s="54"/>
      <c r="I54" s="19"/>
      <c r="J54" s="53"/>
      <c r="K54" s="19"/>
      <c r="L54" s="19"/>
      <c r="M54" s="19"/>
      <c r="N54" s="19"/>
      <c r="O54" s="19"/>
      <c r="P54" s="54"/>
      <c r="Q54" s="19"/>
      <c r="R54" s="17"/>
    </row>
    <row r="55" spans="2:18" ht="12.75">
      <c r="B55" s="15"/>
      <c r="C55" s="19"/>
      <c r="D55" s="53"/>
      <c r="E55" s="19"/>
      <c r="F55" s="19"/>
      <c r="G55" s="19"/>
      <c r="H55" s="54"/>
      <c r="I55" s="19"/>
      <c r="J55" s="53"/>
      <c r="K55" s="19"/>
      <c r="L55" s="19"/>
      <c r="M55" s="19"/>
      <c r="N55" s="19"/>
      <c r="O55" s="19"/>
      <c r="P55" s="54"/>
      <c r="Q55" s="19"/>
      <c r="R55" s="17"/>
    </row>
    <row r="56" spans="2:18" ht="12.75">
      <c r="B56" s="15"/>
      <c r="C56" s="19"/>
      <c r="D56" s="53"/>
      <c r="E56" s="19"/>
      <c r="F56" s="19"/>
      <c r="G56" s="19"/>
      <c r="H56" s="54"/>
      <c r="I56" s="19"/>
      <c r="J56" s="53"/>
      <c r="K56" s="19"/>
      <c r="L56" s="19"/>
      <c r="M56" s="19"/>
      <c r="N56" s="19"/>
      <c r="O56" s="19"/>
      <c r="P56" s="54"/>
      <c r="Q56" s="19"/>
      <c r="R56" s="17"/>
    </row>
    <row r="57" spans="2:18" ht="12.75">
      <c r="B57" s="15"/>
      <c r="C57" s="19"/>
      <c r="D57" s="53"/>
      <c r="E57" s="19"/>
      <c r="F57" s="19"/>
      <c r="G57" s="19"/>
      <c r="H57" s="54"/>
      <c r="I57" s="19"/>
      <c r="J57" s="53"/>
      <c r="K57" s="19"/>
      <c r="L57" s="19"/>
      <c r="M57" s="19"/>
      <c r="N57" s="19"/>
      <c r="O57" s="19"/>
      <c r="P57" s="54"/>
      <c r="Q57" s="19"/>
      <c r="R57" s="17"/>
    </row>
    <row r="58" spans="2:18" ht="12.75">
      <c r="B58" s="15"/>
      <c r="C58" s="19"/>
      <c r="D58" s="53"/>
      <c r="E58" s="19"/>
      <c r="F58" s="19"/>
      <c r="G58" s="19"/>
      <c r="H58" s="54"/>
      <c r="I58" s="19"/>
      <c r="J58" s="53"/>
      <c r="K58" s="19"/>
      <c r="L58" s="19"/>
      <c r="M58" s="19"/>
      <c r="N58" s="19"/>
      <c r="O58" s="19"/>
      <c r="P58" s="54"/>
      <c r="Q58" s="19"/>
      <c r="R58" s="17"/>
    </row>
    <row r="59" spans="2:18" s="29" customFormat="1" ht="12.75">
      <c r="B59" s="30"/>
      <c r="C59" s="31"/>
      <c r="D59" s="55" t="s">
        <v>47</v>
      </c>
      <c r="E59" s="56"/>
      <c r="F59" s="56"/>
      <c r="G59" s="57" t="s">
        <v>48</v>
      </c>
      <c r="H59" s="58"/>
      <c r="I59" s="31"/>
      <c r="J59" s="55" t="s">
        <v>47</v>
      </c>
      <c r="K59" s="56"/>
      <c r="L59" s="56"/>
      <c r="M59" s="56"/>
      <c r="N59" s="57" t="s">
        <v>48</v>
      </c>
      <c r="O59" s="56"/>
      <c r="P59" s="58"/>
      <c r="Q59" s="31"/>
      <c r="R59" s="32"/>
    </row>
    <row r="60" spans="2:18" ht="12.75">
      <c r="B60" s="15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2.75">
      <c r="B61" s="30"/>
      <c r="C61" s="31"/>
      <c r="D61" s="50" t="s">
        <v>49</v>
      </c>
      <c r="E61" s="51"/>
      <c r="F61" s="51"/>
      <c r="G61" s="51"/>
      <c r="H61" s="52"/>
      <c r="I61" s="31"/>
      <c r="J61" s="50" t="s">
        <v>50</v>
      </c>
      <c r="K61" s="51"/>
      <c r="L61" s="51"/>
      <c r="M61" s="51"/>
      <c r="N61" s="51"/>
      <c r="O61" s="51"/>
      <c r="P61" s="52"/>
      <c r="Q61" s="31"/>
      <c r="R61" s="32"/>
    </row>
    <row r="62" spans="2:18" ht="12.75">
      <c r="B62" s="15"/>
      <c r="C62" s="19"/>
      <c r="D62" s="53"/>
      <c r="E62" s="19"/>
      <c r="F62" s="19"/>
      <c r="G62" s="19"/>
      <c r="H62" s="54"/>
      <c r="I62" s="19"/>
      <c r="J62" s="53"/>
      <c r="K62" s="19"/>
      <c r="L62" s="19"/>
      <c r="M62" s="19"/>
      <c r="N62" s="19"/>
      <c r="O62" s="19"/>
      <c r="P62" s="54"/>
      <c r="Q62" s="19"/>
      <c r="R62" s="17"/>
    </row>
    <row r="63" spans="2:18" ht="12.75">
      <c r="B63" s="15"/>
      <c r="C63" s="19"/>
      <c r="D63" s="53"/>
      <c r="E63" s="19"/>
      <c r="F63" s="19"/>
      <c r="G63" s="19"/>
      <c r="H63" s="54"/>
      <c r="I63" s="19"/>
      <c r="J63" s="53"/>
      <c r="K63" s="19"/>
      <c r="L63" s="19"/>
      <c r="M63" s="19"/>
      <c r="N63" s="19"/>
      <c r="O63" s="19"/>
      <c r="P63" s="54"/>
      <c r="Q63" s="19"/>
      <c r="R63" s="17"/>
    </row>
    <row r="64" spans="2:18" ht="12.75">
      <c r="B64" s="15"/>
      <c r="C64" s="19"/>
      <c r="D64" s="53"/>
      <c r="E64" s="19"/>
      <c r="F64" s="19"/>
      <c r="G64" s="19"/>
      <c r="H64" s="54"/>
      <c r="I64" s="19"/>
      <c r="J64" s="53"/>
      <c r="K64" s="19"/>
      <c r="L64" s="19"/>
      <c r="M64" s="19"/>
      <c r="N64" s="19"/>
      <c r="O64" s="19"/>
      <c r="P64" s="54"/>
      <c r="Q64" s="19"/>
      <c r="R64" s="17"/>
    </row>
    <row r="65" spans="2:18" ht="12.75">
      <c r="B65" s="15"/>
      <c r="C65" s="19"/>
      <c r="D65" s="53"/>
      <c r="E65" s="19"/>
      <c r="F65" s="19"/>
      <c r="G65" s="19"/>
      <c r="H65" s="54"/>
      <c r="I65" s="19"/>
      <c r="J65" s="53"/>
      <c r="K65" s="19"/>
      <c r="L65" s="19"/>
      <c r="M65" s="19"/>
      <c r="N65" s="19"/>
      <c r="O65" s="19"/>
      <c r="P65" s="54"/>
      <c r="Q65" s="19"/>
      <c r="R65" s="17"/>
    </row>
    <row r="66" spans="2:18" ht="12.75">
      <c r="B66" s="15"/>
      <c r="C66" s="19"/>
      <c r="D66" s="53"/>
      <c r="E66" s="19"/>
      <c r="F66" s="19"/>
      <c r="G66" s="19"/>
      <c r="H66" s="54"/>
      <c r="I66" s="19"/>
      <c r="J66" s="53"/>
      <c r="K66" s="19"/>
      <c r="L66" s="19"/>
      <c r="M66" s="19"/>
      <c r="N66" s="19"/>
      <c r="O66" s="19"/>
      <c r="P66" s="54"/>
      <c r="Q66" s="19"/>
      <c r="R66" s="17"/>
    </row>
    <row r="67" spans="2:18" ht="12.75">
      <c r="B67" s="15"/>
      <c r="C67" s="19"/>
      <c r="D67" s="53"/>
      <c r="E67" s="19"/>
      <c r="F67" s="19"/>
      <c r="G67" s="19"/>
      <c r="H67" s="54"/>
      <c r="I67" s="19"/>
      <c r="J67" s="53"/>
      <c r="K67" s="19"/>
      <c r="L67" s="19"/>
      <c r="M67" s="19"/>
      <c r="N67" s="19"/>
      <c r="O67" s="19"/>
      <c r="P67" s="54"/>
      <c r="Q67" s="19"/>
      <c r="R67" s="17"/>
    </row>
    <row r="68" spans="2:18" ht="12.75">
      <c r="B68" s="15"/>
      <c r="C68" s="19"/>
      <c r="D68" s="53"/>
      <c r="E68" s="19"/>
      <c r="F68" s="19"/>
      <c r="G68" s="19"/>
      <c r="H68" s="54"/>
      <c r="I68" s="19"/>
      <c r="J68" s="53"/>
      <c r="K68" s="19"/>
      <c r="L68" s="19"/>
      <c r="M68" s="19"/>
      <c r="N68" s="19"/>
      <c r="O68" s="19"/>
      <c r="P68" s="54"/>
      <c r="Q68" s="19"/>
      <c r="R68" s="17"/>
    </row>
    <row r="69" spans="2:18" ht="12.75">
      <c r="B69" s="15"/>
      <c r="C69" s="19"/>
      <c r="D69" s="53"/>
      <c r="E69" s="19"/>
      <c r="F69" s="19"/>
      <c r="G69" s="19"/>
      <c r="H69" s="54"/>
      <c r="I69" s="19"/>
      <c r="J69" s="53"/>
      <c r="K69" s="19"/>
      <c r="L69" s="19"/>
      <c r="M69" s="19"/>
      <c r="N69" s="19"/>
      <c r="O69" s="19"/>
      <c r="P69" s="54"/>
      <c r="Q69" s="19"/>
      <c r="R69" s="17"/>
    </row>
    <row r="70" spans="2:18" s="29" customFormat="1" ht="12.75">
      <c r="B70" s="30"/>
      <c r="C70" s="31"/>
      <c r="D70" s="55" t="s">
        <v>47</v>
      </c>
      <c r="E70" s="56"/>
      <c r="F70" s="56"/>
      <c r="G70" s="57" t="s">
        <v>48</v>
      </c>
      <c r="H70" s="58"/>
      <c r="I70" s="31"/>
      <c r="J70" s="55" t="s">
        <v>47</v>
      </c>
      <c r="K70" s="56"/>
      <c r="L70" s="56"/>
      <c r="M70" s="56"/>
      <c r="N70" s="57" t="s">
        <v>48</v>
      </c>
      <c r="O70" s="56"/>
      <c r="P70" s="58"/>
      <c r="Q70" s="31"/>
      <c r="R70" s="32"/>
    </row>
    <row r="71" spans="2:18" s="29" customFormat="1" ht="14.2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29" customFormat="1" ht="6.75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29" customFormat="1" ht="36.75" customHeight="1">
      <c r="B76" s="30"/>
      <c r="C76" s="16" t="s">
        <v>109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2"/>
      <c r="T76" s="139"/>
      <c r="U76" s="139"/>
    </row>
    <row r="77" spans="2:21" s="29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39"/>
      <c r="U77" s="139"/>
    </row>
    <row r="78" spans="2:21" s="29" customFormat="1" ht="30" customHeight="1">
      <c r="B78" s="30"/>
      <c r="C78" s="24" t="s">
        <v>16</v>
      </c>
      <c r="D78" s="31"/>
      <c r="E78" s="31"/>
      <c r="F78" s="126" t="str">
        <f>F6</f>
        <v>K.Vary - Goethova vyhlídka - Přípojka vody a kanalizace</v>
      </c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31"/>
      <c r="R78" s="32"/>
      <c r="T78" s="139"/>
      <c r="U78" s="139"/>
    </row>
    <row r="79" spans="2:21" s="29" customFormat="1" ht="36.75" customHeight="1">
      <c r="B79" s="30"/>
      <c r="C79" s="71" t="s">
        <v>105</v>
      </c>
      <c r="D79" s="31"/>
      <c r="E79" s="31"/>
      <c r="F79" s="73" t="str">
        <f>F7</f>
        <v>5 - Elektroinstalace, MaR - rozpočet zpracován odděleně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31"/>
      <c r="R79" s="32"/>
      <c r="T79" s="139"/>
      <c r="U79" s="139"/>
    </row>
    <row r="80" spans="2:21" s="29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39"/>
      <c r="U80" s="139"/>
    </row>
    <row r="81" spans="2:21" s="29" customFormat="1" ht="18" customHeight="1">
      <c r="B81" s="30"/>
      <c r="C81" s="24" t="s">
        <v>20</v>
      </c>
      <c r="D81" s="31"/>
      <c r="E81" s="31"/>
      <c r="F81" s="21" t="str">
        <f>F9</f>
        <v> </v>
      </c>
      <c r="G81" s="31"/>
      <c r="H81" s="31"/>
      <c r="I81" s="31"/>
      <c r="J81" s="31"/>
      <c r="K81" s="24" t="s">
        <v>22</v>
      </c>
      <c r="L81" s="31"/>
      <c r="M81" s="76" t="str">
        <f>IF(O9="","",O9)</f>
        <v>7. 6. 2017</v>
      </c>
      <c r="N81" s="76"/>
      <c r="O81" s="76"/>
      <c r="P81" s="76"/>
      <c r="Q81" s="31"/>
      <c r="R81" s="32"/>
      <c r="T81" s="139"/>
      <c r="U81" s="139"/>
    </row>
    <row r="82" spans="2:21" s="29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39"/>
      <c r="U82" s="139"/>
    </row>
    <row r="83" spans="2:21" s="29" customFormat="1" ht="12.75">
      <c r="B83" s="30"/>
      <c r="C83" s="24" t="s">
        <v>24</v>
      </c>
      <c r="D83" s="31"/>
      <c r="E83" s="31"/>
      <c r="F83" s="21" t="str">
        <f>E12</f>
        <v> </v>
      </c>
      <c r="G83" s="31"/>
      <c r="H83" s="31"/>
      <c r="I83" s="31"/>
      <c r="J83" s="31"/>
      <c r="K83" s="24" t="s">
        <v>28</v>
      </c>
      <c r="L83" s="31"/>
      <c r="M83" s="21" t="str">
        <f>E18</f>
        <v> </v>
      </c>
      <c r="N83" s="21"/>
      <c r="O83" s="21"/>
      <c r="P83" s="21"/>
      <c r="Q83" s="21"/>
      <c r="R83" s="32"/>
      <c r="T83" s="139"/>
      <c r="U83" s="139"/>
    </row>
    <row r="84" spans="2:21" s="29" customFormat="1" ht="14.25" customHeight="1">
      <c r="B84" s="30"/>
      <c r="C84" s="24" t="s">
        <v>27</v>
      </c>
      <c r="D84" s="31"/>
      <c r="E84" s="31"/>
      <c r="F84" s="21" t="str">
        <f>IF(E15="","",E15)</f>
        <v> </v>
      </c>
      <c r="G84" s="31"/>
      <c r="H84" s="31"/>
      <c r="I84" s="31"/>
      <c r="J84" s="31"/>
      <c r="K84" s="24" t="s">
        <v>30</v>
      </c>
      <c r="L84" s="31"/>
      <c r="M84" s="21" t="str">
        <f>E21</f>
        <v>Ing. Stránský</v>
      </c>
      <c r="N84" s="21"/>
      <c r="O84" s="21"/>
      <c r="P84" s="21"/>
      <c r="Q84" s="21"/>
      <c r="R84" s="32"/>
      <c r="T84" s="139"/>
      <c r="U84" s="139"/>
    </row>
    <row r="85" spans="2:21" s="29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39"/>
      <c r="U85" s="139"/>
    </row>
    <row r="86" spans="2:21" s="29" customFormat="1" ht="29.25" customHeight="1">
      <c r="B86" s="30"/>
      <c r="C86" s="140" t="s">
        <v>110</v>
      </c>
      <c r="D86" s="140"/>
      <c r="E86" s="140"/>
      <c r="F86" s="140"/>
      <c r="G86" s="140"/>
      <c r="H86" s="122"/>
      <c r="I86" s="122"/>
      <c r="J86" s="122"/>
      <c r="K86" s="122"/>
      <c r="L86" s="122"/>
      <c r="M86" s="122"/>
      <c r="N86" s="140" t="s">
        <v>111</v>
      </c>
      <c r="O86" s="140"/>
      <c r="P86" s="140"/>
      <c r="Q86" s="140"/>
      <c r="R86" s="32"/>
      <c r="T86" s="139"/>
      <c r="U86" s="139"/>
    </row>
    <row r="87" spans="2:21" s="29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39"/>
      <c r="U87" s="139"/>
    </row>
    <row r="88" spans="2:47" s="29" customFormat="1" ht="29.25" customHeight="1">
      <c r="B88" s="30"/>
      <c r="C88" s="141" t="s">
        <v>112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94">
        <f>N112</f>
        <v>283062</v>
      </c>
      <c r="O88" s="94"/>
      <c r="P88" s="94"/>
      <c r="Q88" s="94"/>
      <c r="R88" s="32"/>
      <c r="T88" s="139"/>
      <c r="U88" s="139"/>
      <c r="AU88" s="11" t="s">
        <v>113</v>
      </c>
    </row>
    <row r="89" spans="2:21" s="142" customFormat="1" ht="24.75" customHeight="1">
      <c r="B89" s="143"/>
      <c r="C89" s="144"/>
      <c r="D89" s="145" t="s">
        <v>125</v>
      </c>
      <c r="E89" s="144"/>
      <c r="F89" s="144"/>
      <c r="G89" s="144"/>
      <c r="H89" s="144"/>
      <c r="I89" s="144"/>
      <c r="J89" s="144"/>
      <c r="K89" s="144"/>
      <c r="L89" s="144"/>
      <c r="M89" s="144"/>
      <c r="N89" s="146">
        <f>N113</f>
        <v>209762</v>
      </c>
      <c r="O89" s="146"/>
      <c r="P89" s="146"/>
      <c r="Q89" s="146"/>
      <c r="R89" s="147"/>
      <c r="T89" s="148"/>
      <c r="U89" s="148"/>
    </row>
    <row r="90" spans="2:21" s="149" customFormat="1" ht="19.5" customHeight="1">
      <c r="B90" s="150"/>
      <c r="C90" s="151"/>
      <c r="D90" s="152" t="s">
        <v>126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3">
        <f>N114</f>
        <v>209762</v>
      </c>
      <c r="O90" s="153"/>
      <c r="P90" s="153"/>
      <c r="Q90" s="153"/>
      <c r="R90" s="154"/>
      <c r="T90" s="155"/>
      <c r="U90" s="155"/>
    </row>
    <row r="91" spans="2:21" s="142" customFormat="1" ht="24.75" customHeight="1">
      <c r="B91" s="143"/>
      <c r="C91" s="144"/>
      <c r="D91" s="145" t="s">
        <v>129</v>
      </c>
      <c r="E91" s="144"/>
      <c r="F91" s="144"/>
      <c r="G91" s="144"/>
      <c r="H91" s="144"/>
      <c r="I91" s="144"/>
      <c r="J91" s="144"/>
      <c r="K91" s="144"/>
      <c r="L91" s="144"/>
      <c r="M91" s="144"/>
      <c r="N91" s="146">
        <f>N118</f>
        <v>73300</v>
      </c>
      <c r="O91" s="146"/>
      <c r="P91" s="146"/>
      <c r="Q91" s="146"/>
      <c r="R91" s="147"/>
      <c r="T91" s="148"/>
      <c r="U91" s="148"/>
    </row>
    <row r="92" spans="2:21" s="29" customFormat="1" ht="21.7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  <c r="T92" s="139"/>
      <c r="U92" s="139"/>
    </row>
    <row r="93" spans="2:21" s="29" customFormat="1" ht="29.25" customHeight="1">
      <c r="B93" s="30"/>
      <c r="C93" s="141" t="s">
        <v>130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156">
        <v>0</v>
      </c>
      <c r="O93" s="156"/>
      <c r="P93" s="156"/>
      <c r="Q93" s="156"/>
      <c r="R93" s="32"/>
      <c r="T93" s="157"/>
      <c r="U93" s="158" t="s">
        <v>35</v>
      </c>
    </row>
    <row r="94" spans="2:21" s="29" customFormat="1" ht="18" customHeight="1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  <c r="T94" s="139"/>
      <c r="U94" s="139"/>
    </row>
    <row r="95" spans="2:21" s="29" customFormat="1" ht="29.25" customHeight="1">
      <c r="B95" s="30"/>
      <c r="C95" s="121" t="s">
        <v>98</v>
      </c>
      <c r="D95" s="122"/>
      <c r="E95" s="122"/>
      <c r="F95" s="122"/>
      <c r="G95" s="122"/>
      <c r="H95" s="122"/>
      <c r="I95" s="122"/>
      <c r="J95" s="122"/>
      <c r="K95" s="122"/>
      <c r="L95" s="123">
        <f>ROUND(SUM(N88+N93),2)</f>
        <v>283062</v>
      </c>
      <c r="M95" s="123"/>
      <c r="N95" s="123"/>
      <c r="O95" s="123"/>
      <c r="P95" s="123"/>
      <c r="Q95" s="123"/>
      <c r="R95" s="32"/>
      <c r="T95" s="139"/>
      <c r="U95" s="139"/>
    </row>
    <row r="96" spans="2:21" s="29" customFormat="1" ht="6.75" customHeight="1"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1"/>
      <c r="T96" s="139"/>
      <c r="U96" s="139"/>
    </row>
    <row r="100" spans="2:18" s="29" customFormat="1" ht="6.75" customHeight="1"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4"/>
    </row>
    <row r="101" spans="2:18" s="29" customFormat="1" ht="36.75" customHeight="1">
      <c r="B101" s="30"/>
      <c r="C101" s="16" t="s">
        <v>134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32"/>
    </row>
    <row r="102" spans="2:18" s="29" customFormat="1" ht="6.75" customHeight="1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</row>
    <row r="103" spans="2:18" s="29" customFormat="1" ht="30" customHeight="1">
      <c r="B103" s="30"/>
      <c r="C103" s="24" t="s">
        <v>16</v>
      </c>
      <c r="D103" s="31"/>
      <c r="E103" s="31"/>
      <c r="F103" s="126" t="str">
        <f>F6</f>
        <v>K.Vary - Goethova vyhlídka - Přípojka vody a kanalizace</v>
      </c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31"/>
      <c r="R103" s="32"/>
    </row>
    <row r="104" spans="2:18" s="29" customFormat="1" ht="36.75" customHeight="1">
      <c r="B104" s="30"/>
      <c r="C104" s="71" t="s">
        <v>105</v>
      </c>
      <c r="D104" s="31"/>
      <c r="E104" s="31"/>
      <c r="F104" s="73" t="str">
        <f>F7</f>
        <v>5 - Elektroinstalace, MaR - rozpočet zpracován odděleně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31"/>
      <c r="R104" s="32"/>
    </row>
    <row r="105" spans="2:18" s="29" customFormat="1" ht="6.75" customHeight="1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</row>
    <row r="106" spans="2:18" s="29" customFormat="1" ht="18" customHeight="1">
      <c r="B106" s="30"/>
      <c r="C106" s="24" t="s">
        <v>20</v>
      </c>
      <c r="D106" s="31"/>
      <c r="E106" s="31"/>
      <c r="F106" s="21" t="str">
        <f>F9</f>
        <v> </v>
      </c>
      <c r="G106" s="31"/>
      <c r="H106" s="31"/>
      <c r="I106" s="31"/>
      <c r="J106" s="31"/>
      <c r="K106" s="24" t="s">
        <v>22</v>
      </c>
      <c r="L106" s="31"/>
      <c r="M106" s="76" t="str">
        <f>IF(O9="","",O9)</f>
        <v>7. 6. 2017</v>
      </c>
      <c r="N106" s="76"/>
      <c r="O106" s="76"/>
      <c r="P106" s="76"/>
      <c r="Q106" s="31"/>
      <c r="R106" s="32"/>
    </row>
    <row r="107" spans="2:18" s="29" customFormat="1" ht="6.7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29" customFormat="1" ht="12.75">
      <c r="B108" s="30"/>
      <c r="C108" s="24" t="s">
        <v>24</v>
      </c>
      <c r="D108" s="31"/>
      <c r="E108" s="31"/>
      <c r="F108" s="21" t="str">
        <f>E12</f>
        <v> </v>
      </c>
      <c r="G108" s="31"/>
      <c r="H108" s="31"/>
      <c r="I108" s="31"/>
      <c r="J108" s="31"/>
      <c r="K108" s="24" t="s">
        <v>28</v>
      </c>
      <c r="L108" s="31"/>
      <c r="M108" s="21" t="str">
        <f>E18</f>
        <v> </v>
      </c>
      <c r="N108" s="21"/>
      <c r="O108" s="21"/>
      <c r="P108" s="21"/>
      <c r="Q108" s="21"/>
      <c r="R108" s="32"/>
    </row>
    <row r="109" spans="2:18" s="29" customFormat="1" ht="14.25" customHeight="1">
      <c r="B109" s="30"/>
      <c r="C109" s="24" t="s">
        <v>27</v>
      </c>
      <c r="D109" s="31"/>
      <c r="E109" s="31"/>
      <c r="F109" s="21" t="str">
        <f>IF(E15="","",E15)</f>
        <v> </v>
      </c>
      <c r="G109" s="31"/>
      <c r="H109" s="31"/>
      <c r="I109" s="31"/>
      <c r="J109" s="31"/>
      <c r="K109" s="24" t="s">
        <v>30</v>
      </c>
      <c r="L109" s="31"/>
      <c r="M109" s="21" t="str">
        <f>E21</f>
        <v>Ing. Stránský</v>
      </c>
      <c r="N109" s="21"/>
      <c r="O109" s="21"/>
      <c r="P109" s="21"/>
      <c r="Q109" s="21"/>
      <c r="R109" s="32"/>
    </row>
    <row r="110" spans="2:18" s="29" customFormat="1" ht="9.75" customHeight="1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pans="2:27" s="167" customFormat="1" ht="29.25" customHeight="1">
      <c r="B111" s="168"/>
      <c r="C111" s="169" t="s">
        <v>135</v>
      </c>
      <c r="D111" s="170" t="s">
        <v>136</v>
      </c>
      <c r="E111" s="170" t="s">
        <v>53</v>
      </c>
      <c r="F111" s="170" t="s">
        <v>137</v>
      </c>
      <c r="G111" s="170"/>
      <c r="H111" s="170"/>
      <c r="I111" s="170"/>
      <c r="J111" s="170" t="s">
        <v>138</v>
      </c>
      <c r="K111" s="170" t="s">
        <v>139</v>
      </c>
      <c r="L111" s="171" t="s">
        <v>140</v>
      </c>
      <c r="M111" s="171"/>
      <c r="N111" s="172" t="s">
        <v>111</v>
      </c>
      <c r="O111" s="172"/>
      <c r="P111" s="172"/>
      <c r="Q111" s="172"/>
      <c r="R111" s="173"/>
      <c r="T111" s="87" t="s">
        <v>141</v>
      </c>
      <c r="U111" s="88" t="s">
        <v>35</v>
      </c>
      <c r="V111" s="88" t="s">
        <v>142</v>
      </c>
      <c r="W111" s="88" t="s">
        <v>143</v>
      </c>
      <c r="X111" s="88" t="s">
        <v>144</v>
      </c>
      <c r="Y111" s="88" t="s">
        <v>145</v>
      </c>
      <c r="Z111" s="88" t="s">
        <v>146</v>
      </c>
      <c r="AA111" s="89" t="s">
        <v>147</v>
      </c>
    </row>
    <row r="112" spans="2:63" s="29" customFormat="1" ht="29.25" customHeight="1">
      <c r="B112" s="30"/>
      <c r="C112" s="91" t="s">
        <v>107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174">
        <f>BK112</f>
        <v>283062</v>
      </c>
      <c r="O112" s="174"/>
      <c r="P112" s="174"/>
      <c r="Q112" s="174"/>
      <c r="R112" s="32"/>
      <c r="T112" s="90"/>
      <c r="U112" s="51"/>
      <c r="V112" s="51"/>
      <c r="W112" s="175">
        <f>W113+W118</f>
        <v>11.962</v>
      </c>
      <c r="X112" s="51"/>
      <c r="Y112" s="175">
        <f>Y113+Y118</f>
        <v>0.0308</v>
      </c>
      <c r="Z112" s="51"/>
      <c r="AA112" s="176">
        <f>AA113+AA118</f>
        <v>0</v>
      </c>
      <c r="AT112" s="11" t="s">
        <v>70</v>
      </c>
      <c r="AU112" s="11" t="s">
        <v>113</v>
      </c>
      <c r="BK112" s="177">
        <f>BK113+BK118</f>
        <v>283062</v>
      </c>
    </row>
    <row r="113" spans="2:63" s="178" customFormat="1" ht="37.5" customHeight="1">
      <c r="B113" s="179"/>
      <c r="C113" s="180"/>
      <c r="D113" s="181" t="s">
        <v>125</v>
      </c>
      <c r="E113" s="181"/>
      <c r="F113" s="181"/>
      <c r="G113" s="181"/>
      <c r="H113" s="181"/>
      <c r="I113" s="181"/>
      <c r="J113" s="181"/>
      <c r="K113" s="181"/>
      <c r="L113" s="181"/>
      <c r="M113" s="181"/>
      <c r="N113" s="182">
        <f>BK113</f>
        <v>209762</v>
      </c>
      <c r="O113" s="182"/>
      <c r="P113" s="182"/>
      <c r="Q113" s="182"/>
      <c r="R113" s="183"/>
      <c r="T113" s="184"/>
      <c r="U113" s="180"/>
      <c r="V113" s="180"/>
      <c r="W113" s="185">
        <f>W114</f>
        <v>5.064</v>
      </c>
      <c r="X113" s="180"/>
      <c r="Y113" s="185">
        <f>Y114</f>
        <v>0.022000000000000002</v>
      </c>
      <c r="Z113" s="180"/>
      <c r="AA113" s="186">
        <f>AA114</f>
        <v>0</v>
      </c>
      <c r="AR113" s="187" t="s">
        <v>83</v>
      </c>
      <c r="AT113" s="188" t="s">
        <v>70</v>
      </c>
      <c r="AU113" s="188" t="s">
        <v>71</v>
      </c>
      <c r="AY113" s="187" t="s">
        <v>148</v>
      </c>
      <c r="BK113" s="189">
        <f>BK114</f>
        <v>209762</v>
      </c>
    </row>
    <row r="114" spans="2:63" s="178" customFormat="1" ht="19.5" customHeight="1">
      <c r="B114" s="179"/>
      <c r="C114" s="180"/>
      <c r="D114" s="190" t="s">
        <v>126</v>
      </c>
      <c r="E114" s="190"/>
      <c r="F114" s="190"/>
      <c r="G114" s="190"/>
      <c r="H114" s="190"/>
      <c r="I114" s="190"/>
      <c r="J114" s="190"/>
      <c r="K114" s="190"/>
      <c r="L114" s="190"/>
      <c r="M114" s="190"/>
      <c r="N114" s="191">
        <f>BK114</f>
        <v>209762</v>
      </c>
      <c r="O114" s="191"/>
      <c r="P114" s="191"/>
      <c r="Q114" s="191"/>
      <c r="R114" s="183"/>
      <c r="T114" s="184"/>
      <c r="U114" s="180"/>
      <c r="V114" s="180"/>
      <c r="W114" s="185">
        <f>SUM(W115:W117)</f>
        <v>5.064</v>
      </c>
      <c r="X114" s="180"/>
      <c r="Y114" s="185">
        <f>SUM(Y115:Y117)</f>
        <v>0.022000000000000002</v>
      </c>
      <c r="Z114" s="180"/>
      <c r="AA114" s="186">
        <f>SUM(AA115:AA117)</f>
        <v>0</v>
      </c>
      <c r="AR114" s="187" t="s">
        <v>83</v>
      </c>
      <c r="AT114" s="188" t="s">
        <v>70</v>
      </c>
      <c r="AU114" s="188" t="s">
        <v>77</v>
      </c>
      <c r="AY114" s="187" t="s">
        <v>148</v>
      </c>
      <c r="BK114" s="189">
        <f>SUM(BK115:BK117)</f>
        <v>209762</v>
      </c>
    </row>
    <row r="115" spans="2:65" s="29" customFormat="1" ht="22.5" customHeight="1">
      <c r="B115" s="30"/>
      <c r="C115" s="192" t="s">
        <v>77</v>
      </c>
      <c r="D115" s="192" t="s">
        <v>149</v>
      </c>
      <c r="E115" s="193" t="s">
        <v>1179</v>
      </c>
      <c r="F115" s="194" t="s">
        <v>1196</v>
      </c>
      <c r="G115" s="194"/>
      <c r="H115" s="194"/>
      <c r="I115" s="194"/>
      <c r="J115" s="195" t="s">
        <v>562</v>
      </c>
      <c r="K115" s="196">
        <v>1</v>
      </c>
      <c r="L115" s="197">
        <v>10664</v>
      </c>
      <c r="M115" s="197"/>
      <c r="N115" s="197">
        <f>ROUND(L115*K115,2)</f>
        <v>10664</v>
      </c>
      <c r="O115" s="197"/>
      <c r="P115" s="197"/>
      <c r="Q115" s="197"/>
      <c r="R115" s="32"/>
      <c r="T115" s="198"/>
      <c r="U115" s="41" t="s">
        <v>36</v>
      </c>
      <c r="V115" s="199">
        <v>5.064</v>
      </c>
      <c r="W115" s="199">
        <f>V115*K115</f>
        <v>5.064</v>
      </c>
      <c r="X115" s="199">
        <v>0</v>
      </c>
      <c r="Y115" s="199">
        <f>X115*K115</f>
        <v>0</v>
      </c>
      <c r="Z115" s="199">
        <v>0</v>
      </c>
      <c r="AA115" s="200">
        <f>Z115*K115</f>
        <v>0</v>
      </c>
      <c r="AR115" s="11" t="s">
        <v>223</v>
      </c>
      <c r="AT115" s="11" t="s">
        <v>149</v>
      </c>
      <c r="AU115" s="11" t="s">
        <v>80</v>
      </c>
      <c r="AY115" s="11" t="s">
        <v>148</v>
      </c>
      <c r="BE115" s="201">
        <f>IF(U115="základní",N115,0)</f>
        <v>10664</v>
      </c>
      <c r="BF115" s="201">
        <f>IF(U115="snížená",N115,0)</f>
        <v>0</v>
      </c>
      <c r="BG115" s="201">
        <f>IF(U115="zákl. přenesená",N115,0)</f>
        <v>0</v>
      </c>
      <c r="BH115" s="201">
        <f>IF(U115="sníž. přenesená",N115,0)</f>
        <v>0</v>
      </c>
      <c r="BI115" s="201">
        <f>IF(U115="nulová",N115,0)</f>
        <v>0</v>
      </c>
      <c r="BJ115" s="11" t="s">
        <v>77</v>
      </c>
      <c r="BK115" s="201">
        <f>ROUND(L115*K115,2)</f>
        <v>10664</v>
      </c>
      <c r="BL115" s="11" t="s">
        <v>223</v>
      </c>
      <c r="BM115" s="11" t="s">
        <v>1197</v>
      </c>
    </row>
    <row r="116" spans="2:65" s="29" customFormat="1" ht="22.5" customHeight="1">
      <c r="B116" s="30"/>
      <c r="C116" s="233" t="s">
        <v>80</v>
      </c>
      <c r="D116" s="233" t="s">
        <v>297</v>
      </c>
      <c r="E116" s="234" t="s">
        <v>1182</v>
      </c>
      <c r="F116" s="235" t="s">
        <v>1198</v>
      </c>
      <c r="G116" s="235"/>
      <c r="H116" s="235"/>
      <c r="I116" s="235"/>
      <c r="J116" s="236" t="s">
        <v>562</v>
      </c>
      <c r="K116" s="237">
        <v>1</v>
      </c>
      <c r="L116" s="238">
        <v>194837</v>
      </c>
      <c r="M116" s="238"/>
      <c r="N116" s="238">
        <f>ROUND(L116*K116,2)</f>
        <v>194837</v>
      </c>
      <c r="O116" s="238"/>
      <c r="P116" s="238"/>
      <c r="Q116" s="238"/>
      <c r="R116" s="32"/>
      <c r="T116" s="198"/>
      <c r="U116" s="41" t="s">
        <v>36</v>
      </c>
      <c r="V116" s="199">
        <v>0</v>
      </c>
      <c r="W116" s="199">
        <f>V116*K116</f>
        <v>0</v>
      </c>
      <c r="X116" s="199">
        <v>0.022000000000000002</v>
      </c>
      <c r="Y116" s="199">
        <f>X116*K116</f>
        <v>0.022000000000000002</v>
      </c>
      <c r="Z116" s="199">
        <v>0</v>
      </c>
      <c r="AA116" s="200">
        <f>Z116*K116</f>
        <v>0</v>
      </c>
      <c r="AR116" s="11" t="s">
        <v>303</v>
      </c>
      <c r="AT116" s="11" t="s">
        <v>297</v>
      </c>
      <c r="AU116" s="11" t="s">
        <v>80</v>
      </c>
      <c r="AY116" s="11" t="s">
        <v>148</v>
      </c>
      <c r="BE116" s="201">
        <f>IF(U116="základní",N116,0)</f>
        <v>194837</v>
      </c>
      <c r="BF116" s="201">
        <f>IF(U116="snížená",N116,0)</f>
        <v>0</v>
      </c>
      <c r="BG116" s="201">
        <f>IF(U116="zákl. přenesená",N116,0)</f>
        <v>0</v>
      </c>
      <c r="BH116" s="201">
        <f>IF(U116="sníž. přenesená",N116,0)</f>
        <v>0</v>
      </c>
      <c r="BI116" s="201">
        <f>IF(U116="nulová",N116,0)</f>
        <v>0</v>
      </c>
      <c r="BJ116" s="11" t="s">
        <v>77</v>
      </c>
      <c r="BK116" s="201">
        <f>ROUND(L116*K116,2)</f>
        <v>194837</v>
      </c>
      <c r="BL116" s="11" t="s">
        <v>223</v>
      </c>
      <c r="BM116" s="11" t="s">
        <v>1199</v>
      </c>
    </row>
    <row r="117" spans="2:65" s="29" customFormat="1" ht="22.5" customHeight="1">
      <c r="B117" s="30"/>
      <c r="C117" s="233" t="s">
        <v>83</v>
      </c>
      <c r="D117" s="233" t="s">
        <v>297</v>
      </c>
      <c r="E117" s="234" t="s">
        <v>1185</v>
      </c>
      <c r="F117" s="235" t="s">
        <v>1200</v>
      </c>
      <c r="G117" s="235"/>
      <c r="H117" s="235"/>
      <c r="I117" s="235"/>
      <c r="J117" s="236" t="s">
        <v>562</v>
      </c>
      <c r="K117" s="237">
        <v>1</v>
      </c>
      <c r="L117" s="238">
        <v>4261</v>
      </c>
      <c r="M117" s="238"/>
      <c r="N117" s="238">
        <f>ROUND(L117*K117,2)</f>
        <v>4261</v>
      </c>
      <c r="O117" s="238"/>
      <c r="P117" s="238"/>
      <c r="Q117" s="238"/>
      <c r="R117" s="32"/>
      <c r="T117" s="198"/>
      <c r="U117" s="41" t="s">
        <v>36</v>
      </c>
      <c r="V117" s="199">
        <v>0</v>
      </c>
      <c r="W117" s="199">
        <f>V117*K117</f>
        <v>0</v>
      </c>
      <c r="X117" s="199">
        <v>0</v>
      </c>
      <c r="Y117" s="199">
        <f>X117*K117</f>
        <v>0</v>
      </c>
      <c r="Z117" s="199">
        <v>0</v>
      </c>
      <c r="AA117" s="200">
        <f>Z117*K117</f>
        <v>0</v>
      </c>
      <c r="AR117" s="11" t="s">
        <v>303</v>
      </c>
      <c r="AT117" s="11" t="s">
        <v>297</v>
      </c>
      <c r="AU117" s="11" t="s">
        <v>80</v>
      </c>
      <c r="AY117" s="11" t="s">
        <v>148</v>
      </c>
      <c r="BE117" s="201">
        <f>IF(U117="základní",N117,0)</f>
        <v>4261</v>
      </c>
      <c r="BF117" s="201">
        <f>IF(U117="snížená",N117,0)</f>
        <v>0</v>
      </c>
      <c r="BG117" s="201">
        <f>IF(U117="zákl. přenesená",N117,0)</f>
        <v>0</v>
      </c>
      <c r="BH117" s="201">
        <f>IF(U117="sníž. přenesená",N117,0)</f>
        <v>0</v>
      </c>
      <c r="BI117" s="201">
        <f>IF(U117="nulová",N117,0)</f>
        <v>0</v>
      </c>
      <c r="BJ117" s="11" t="s">
        <v>77</v>
      </c>
      <c r="BK117" s="201">
        <f>ROUND(L117*K117,2)</f>
        <v>4261</v>
      </c>
      <c r="BL117" s="11" t="s">
        <v>223</v>
      </c>
      <c r="BM117" s="11" t="s">
        <v>1201</v>
      </c>
    </row>
    <row r="118" spans="2:63" s="178" customFormat="1" ht="37.5" customHeight="1">
      <c r="B118" s="179"/>
      <c r="C118" s="180"/>
      <c r="D118" s="181" t="s">
        <v>129</v>
      </c>
      <c r="E118" s="181"/>
      <c r="F118" s="181"/>
      <c r="G118" s="181"/>
      <c r="H118" s="181"/>
      <c r="I118" s="181"/>
      <c r="J118" s="181"/>
      <c r="K118" s="181"/>
      <c r="L118" s="181"/>
      <c r="M118" s="181"/>
      <c r="N118" s="241">
        <f>BK118</f>
        <v>73300</v>
      </c>
      <c r="O118" s="241"/>
      <c r="P118" s="241"/>
      <c r="Q118" s="241"/>
      <c r="R118" s="183"/>
      <c r="T118" s="184"/>
      <c r="U118" s="180"/>
      <c r="V118" s="180"/>
      <c r="W118" s="185">
        <f>W119</f>
        <v>6.898</v>
      </c>
      <c r="X118" s="180"/>
      <c r="Y118" s="185">
        <f>Y119</f>
        <v>0.0088</v>
      </c>
      <c r="Z118" s="180"/>
      <c r="AA118" s="186">
        <f>AA119</f>
        <v>0</v>
      </c>
      <c r="AR118" s="187" t="s">
        <v>86</v>
      </c>
      <c r="AT118" s="188" t="s">
        <v>70</v>
      </c>
      <c r="AU118" s="188" t="s">
        <v>71</v>
      </c>
      <c r="AY118" s="187" t="s">
        <v>148</v>
      </c>
      <c r="BK118" s="189">
        <f>BK119</f>
        <v>73300</v>
      </c>
    </row>
    <row r="119" spans="2:65" s="29" customFormat="1" ht="31.5" customHeight="1">
      <c r="B119" s="30"/>
      <c r="C119" s="192" t="s">
        <v>89</v>
      </c>
      <c r="D119" s="192" t="s">
        <v>149</v>
      </c>
      <c r="E119" s="193" t="s">
        <v>1191</v>
      </c>
      <c r="F119" s="194" t="s">
        <v>1202</v>
      </c>
      <c r="G119" s="194"/>
      <c r="H119" s="194"/>
      <c r="I119" s="194"/>
      <c r="J119" s="195" t="s">
        <v>562</v>
      </c>
      <c r="K119" s="196">
        <v>1</v>
      </c>
      <c r="L119" s="197">
        <v>73300</v>
      </c>
      <c r="M119" s="197"/>
      <c r="N119" s="197">
        <f>ROUND(L119*K119,2)</f>
        <v>73300</v>
      </c>
      <c r="O119" s="197"/>
      <c r="P119" s="197"/>
      <c r="Q119" s="197"/>
      <c r="R119" s="32"/>
      <c r="T119" s="198"/>
      <c r="U119" s="242" t="s">
        <v>36</v>
      </c>
      <c r="V119" s="243">
        <v>6.898</v>
      </c>
      <c r="W119" s="243">
        <f>V119*K119</f>
        <v>6.898</v>
      </c>
      <c r="X119" s="243">
        <v>0.0088</v>
      </c>
      <c r="Y119" s="243">
        <f>X119*K119</f>
        <v>0.0088</v>
      </c>
      <c r="Z119" s="243">
        <v>0</v>
      </c>
      <c r="AA119" s="244">
        <f>Z119*K119</f>
        <v>0</v>
      </c>
      <c r="AR119" s="11" t="s">
        <v>1193</v>
      </c>
      <c r="AT119" s="11" t="s">
        <v>149</v>
      </c>
      <c r="AU119" s="11" t="s">
        <v>77</v>
      </c>
      <c r="AY119" s="11" t="s">
        <v>148</v>
      </c>
      <c r="BE119" s="201">
        <f>IF(U119="základní",N119,0)</f>
        <v>73300</v>
      </c>
      <c r="BF119" s="201">
        <f>IF(U119="snížená",N119,0)</f>
        <v>0</v>
      </c>
      <c r="BG119" s="201">
        <f>IF(U119="zákl. přenesená",N119,0)</f>
        <v>0</v>
      </c>
      <c r="BH119" s="201">
        <f>IF(U119="sníž. přenesená",N119,0)</f>
        <v>0</v>
      </c>
      <c r="BI119" s="201">
        <f>IF(U119="nulová",N119,0)</f>
        <v>0</v>
      </c>
      <c r="BJ119" s="11" t="s">
        <v>77</v>
      </c>
      <c r="BK119" s="201">
        <f>ROUND(L119*K119,2)</f>
        <v>73300</v>
      </c>
      <c r="BL119" s="11" t="s">
        <v>1193</v>
      </c>
      <c r="BM119" s="11" t="s">
        <v>1203</v>
      </c>
    </row>
    <row r="120" spans="2:18" s="29" customFormat="1" ht="6.75" customHeight="1"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1"/>
    </row>
  </sheetData>
  <sheetProtection selectLockedCells="1" selectUnlockedCells="1"/>
  <mergeCells count="69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N112:Q112"/>
    <mergeCell ref="N113:Q113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N118:Q118"/>
    <mergeCell ref="F119:I119"/>
    <mergeCell ref="L119:M119"/>
    <mergeCell ref="N119:Q119"/>
  </mergeCells>
  <hyperlinks>
    <hyperlink ref="F1" location="C2" display="1) Krycí list rozpočtu"/>
    <hyperlink ref="H1" location="C86" display="2) Rekapitulace rozpočtu"/>
    <hyperlink ref="L1" location="C111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9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66" ht="21.75" customHeight="1">
      <c r="A1" s="124"/>
      <c r="B1" s="3"/>
      <c r="C1" s="3"/>
      <c r="D1" s="4" t="s">
        <v>1</v>
      </c>
      <c r="E1" s="3"/>
      <c r="F1" s="5" t="s">
        <v>99</v>
      </c>
      <c r="G1" s="5"/>
      <c r="H1" s="125" t="s">
        <v>100</v>
      </c>
      <c r="I1" s="125"/>
      <c r="J1" s="125"/>
      <c r="K1" s="125"/>
      <c r="L1" s="5" t="s">
        <v>101</v>
      </c>
      <c r="M1" s="3"/>
      <c r="N1" s="3"/>
      <c r="O1" s="4" t="s">
        <v>102</v>
      </c>
      <c r="P1" s="3"/>
      <c r="Q1" s="3"/>
      <c r="R1" s="3"/>
      <c r="S1" s="5" t="s">
        <v>103</v>
      </c>
      <c r="T1" s="5"/>
      <c r="U1" s="124"/>
      <c r="V1" s="12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8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94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80</v>
      </c>
    </row>
    <row r="4" spans="2:46" ht="36.75" customHeight="1">
      <c r="B4" s="15"/>
      <c r="C4" s="16" t="s">
        <v>104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13</v>
      </c>
      <c r="AT4" s="11" t="s">
        <v>6</v>
      </c>
    </row>
    <row r="5" spans="2:18" ht="6.75" customHeight="1">
      <c r="B5" s="1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5" customHeight="1">
      <c r="B6" s="15"/>
      <c r="C6" s="19"/>
      <c r="D6" s="24" t="s">
        <v>16</v>
      </c>
      <c r="E6" s="19"/>
      <c r="F6" s="126" t="str">
        <f>'Rekapitulace stavby'!K6</f>
        <v>K.Vary - Goethova vyhlídka - Přípojka vody a kanalizace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9"/>
      <c r="R6" s="17"/>
    </row>
    <row r="7" spans="2:18" s="29" customFormat="1" ht="32.25" customHeight="1">
      <c r="B7" s="30"/>
      <c r="C7" s="31"/>
      <c r="D7" s="22" t="s">
        <v>105</v>
      </c>
      <c r="E7" s="31"/>
      <c r="F7" s="23" t="s">
        <v>1204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31"/>
      <c r="R7" s="32"/>
    </row>
    <row r="8" spans="2:18" s="29" customFormat="1" ht="14.25" customHeight="1">
      <c r="B8" s="30"/>
      <c r="C8" s="31"/>
      <c r="D8" s="24" t="s">
        <v>18</v>
      </c>
      <c r="E8" s="31"/>
      <c r="F8" s="21"/>
      <c r="G8" s="31"/>
      <c r="H8" s="31"/>
      <c r="I8" s="31"/>
      <c r="J8" s="31"/>
      <c r="K8" s="31"/>
      <c r="L8" s="31"/>
      <c r="M8" s="24" t="s">
        <v>19</v>
      </c>
      <c r="N8" s="31"/>
      <c r="O8" s="21"/>
      <c r="P8" s="31"/>
      <c r="Q8" s="31"/>
      <c r="R8" s="32"/>
    </row>
    <row r="9" spans="2:18" s="29" customFormat="1" ht="14.25" customHeight="1">
      <c r="B9" s="30"/>
      <c r="C9" s="31"/>
      <c r="D9" s="24" t="s">
        <v>20</v>
      </c>
      <c r="E9" s="31"/>
      <c r="F9" s="21" t="s">
        <v>21</v>
      </c>
      <c r="G9" s="31"/>
      <c r="H9" s="31"/>
      <c r="I9" s="31"/>
      <c r="J9" s="31"/>
      <c r="K9" s="31"/>
      <c r="L9" s="31"/>
      <c r="M9" s="24" t="s">
        <v>22</v>
      </c>
      <c r="N9" s="31"/>
      <c r="O9" s="76" t="str">
        <f>'Rekapitulace stavby'!AN8</f>
        <v>7. 6. 2017</v>
      </c>
      <c r="P9" s="76"/>
      <c r="Q9" s="31"/>
      <c r="R9" s="32"/>
    </row>
    <row r="10" spans="2:18" s="29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29" customFormat="1" ht="14.25" customHeight="1">
      <c r="B11" s="30"/>
      <c r="C11" s="31"/>
      <c r="D11" s="24" t="s">
        <v>24</v>
      </c>
      <c r="E11" s="31"/>
      <c r="F11" s="31"/>
      <c r="G11" s="31"/>
      <c r="H11" s="31"/>
      <c r="I11" s="31"/>
      <c r="J11" s="31"/>
      <c r="K11" s="31"/>
      <c r="L11" s="31"/>
      <c r="M11" s="24" t="s">
        <v>25</v>
      </c>
      <c r="N11" s="31"/>
      <c r="O11" s="21">
        <f>IF('Rekapitulace stavby'!AN10="","",'Rekapitulace stavby'!AN10)</f>
      </c>
      <c r="P11" s="21"/>
      <c r="Q11" s="31"/>
      <c r="R11" s="32"/>
    </row>
    <row r="12" spans="2:18" s="29" customFormat="1" ht="18" customHeight="1">
      <c r="B12" s="30"/>
      <c r="C12" s="31"/>
      <c r="D12" s="31"/>
      <c r="E12" s="21" t="str">
        <f>IF('Rekapitulace stavby'!E11="","",'Rekapitulace stavby'!E11)</f>
        <v> </v>
      </c>
      <c r="F12" s="31"/>
      <c r="G12" s="31"/>
      <c r="H12" s="31"/>
      <c r="I12" s="31"/>
      <c r="J12" s="31"/>
      <c r="K12" s="31"/>
      <c r="L12" s="31"/>
      <c r="M12" s="24" t="s">
        <v>26</v>
      </c>
      <c r="N12" s="31"/>
      <c r="O12" s="21">
        <f>IF('Rekapitulace stavby'!AN11="","",'Rekapitulace stavby'!AN11)</f>
      </c>
      <c r="P12" s="21"/>
      <c r="Q12" s="31"/>
      <c r="R12" s="32"/>
    </row>
    <row r="13" spans="2:18" s="29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29" customFormat="1" ht="14.25" customHeight="1">
      <c r="B14" s="30"/>
      <c r="C14" s="31"/>
      <c r="D14" s="24" t="s">
        <v>27</v>
      </c>
      <c r="E14" s="31"/>
      <c r="F14" s="31"/>
      <c r="G14" s="31"/>
      <c r="H14" s="31"/>
      <c r="I14" s="31"/>
      <c r="J14" s="31"/>
      <c r="K14" s="31"/>
      <c r="L14" s="31"/>
      <c r="M14" s="24" t="s">
        <v>25</v>
      </c>
      <c r="N14" s="31"/>
      <c r="O14" s="21">
        <f>IF('Rekapitulace stavby'!AN13="","",'Rekapitulace stavby'!AN13)</f>
      </c>
      <c r="P14" s="21"/>
      <c r="Q14" s="31"/>
      <c r="R14" s="32"/>
    </row>
    <row r="15" spans="2:18" s="29" customFormat="1" ht="18" customHeight="1">
      <c r="B15" s="30"/>
      <c r="C15" s="31"/>
      <c r="D15" s="31"/>
      <c r="E15" s="21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4" t="s">
        <v>26</v>
      </c>
      <c r="N15" s="31"/>
      <c r="O15" s="21">
        <f>IF('Rekapitulace stavby'!AN14="","",'Rekapitulace stavby'!AN14)</f>
      </c>
      <c r="P15" s="21"/>
      <c r="Q15" s="31"/>
      <c r="R15" s="32"/>
    </row>
    <row r="16" spans="2:18" s="29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29" customFormat="1" ht="14.25" customHeight="1">
      <c r="B17" s="30"/>
      <c r="C17" s="31"/>
      <c r="D17" s="24" t="s">
        <v>28</v>
      </c>
      <c r="E17" s="31"/>
      <c r="F17" s="31"/>
      <c r="G17" s="31"/>
      <c r="H17" s="31"/>
      <c r="I17" s="31"/>
      <c r="J17" s="31"/>
      <c r="K17" s="31"/>
      <c r="L17" s="31"/>
      <c r="M17" s="24" t="s">
        <v>25</v>
      </c>
      <c r="N17" s="31"/>
      <c r="O17" s="21">
        <f>IF('Rekapitulace stavby'!AN16="","",'Rekapitulace stavby'!AN16)</f>
      </c>
      <c r="P17" s="21"/>
      <c r="Q17" s="31"/>
      <c r="R17" s="32"/>
    </row>
    <row r="18" spans="2:18" s="29" customFormat="1" ht="18" customHeight="1">
      <c r="B18" s="30"/>
      <c r="C18" s="31"/>
      <c r="D18" s="31"/>
      <c r="E18" s="21" t="str">
        <f>IF('Rekapitulace stavby'!E17="","",'Rekapitulace stavby'!E17)</f>
        <v> </v>
      </c>
      <c r="F18" s="31"/>
      <c r="G18" s="31"/>
      <c r="H18" s="31"/>
      <c r="I18" s="31"/>
      <c r="J18" s="31"/>
      <c r="K18" s="31"/>
      <c r="L18" s="31"/>
      <c r="M18" s="24" t="s">
        <v>26</v>
      </c>
      <c r="N18" s="31"/>
      <c r="O18" s="21">
        <f>IF('Rekapitulace stavby'!AN17="","",'Rekapitulace stavby'!AN17)</f>
      </c>
      <c r="P18" s="21"/>
      <c r="Q18" s="31"/>
      <c r="R18" s="32"/>
    </row>
    <row r="19" spans="2:18" s="29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29" customFormat="1" ht="14.25" customHeight="1">
      <c r="B20" s="30"/>
      <c r="C20" s="31"/>
      <c r="D20" s="24" t="s">
        <v>30</v>
      </c>
      <c r="E20" s="31"/>
      <c r="F20" s="31"/>
      <c r="G20" s="31"/>
      <c r="H20" s="31"/>
      <c r="I20" s="31"/>
      <c r="J20" s="31"/>
      <c r="K20" s="31"/>
      <c r="L20" s="31"/>
      <c r="M20" s="24" t="s">
        <v>25</v>
      </c>
      <c r="N20" s="31"/>
      <c r="O20" s="21"/>
      <c r="P20" s="21"/>
      <c r="Q20" s="31"/>
      <c r="R20" s="32"/>
    </row>
    <row r="21" spans="2:18" s="29" customFormat="1" ht="18" customHeight="1">
      <c r="B21" s="30"/>
      <c r="C21" s="31"/>
      <c r="D21" s="31"/>
      <c r="E21" s="21" t="s">
        <v>1205</v>
      </c>
      <c r="F21" s="31"/>
      <c r="G21" s="31"/>
      <c r="H21" s="31"/>
      <c r="I21" s="31"/>
      <c r="J21" s="31"/>
      <c r="K21" s="31"/>
      <c r="L21" s="31"/>
      <c r="M21" s="24" t="s">
        <v>26</v>
      </c>
      <c r="N21" s="31"/>
      <c r="O21" s="21"/>
      <c r="P21" s="21"/>
      <c r="Q21" s="31"/>
      <c r="R21" s="32"/>
    </row>
    <row r="22" spans="2:18" s="29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29" customFormat="1" ht="14.25" customHeight="1">
      <c r="B23" s="30"/>
      <c r="C23" s="31"/>
      <c r="D23" s="24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29" customFormat="1" ht="22.5" customHeight="1">
      <c r="B24" s="30"/>
      <c r="C24" s="31"/>
      <c r="D24" s="31"/>
      <c r="E24" s="25"/>
      <c r="F24" s="25"/>
      <c r="G24" s="25"/>
      <c r="H24" s="25"/>
      <c r="I24" s="25"/>
      <c r="J24" s="25"/>
      <c r="K24" s="25"/>
      <c r="L24" s="25"/>
      <c r="M24" s="31"/>
      <c r="N24" s="31"/>
      <c r="O24" s="31"/>
      <c r="P24" s="31"/>
      <c r="Q24" s="31"/>
      <c r="R24" s="32"/>
    </row>
    <row r="25" spans="2:18" s="29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29" customFormat="1" ht="6.75" customHeight="1">
      <c r="B26" s="30"/>
      <c r="C26" s="3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1"/>
      <c r="R26" s="32"/>
    </row>
    <row r="27" spans="2:18" s="29" customFormat="1" ht="14.25" customHeight="1">
      <c r="B27" s="30"/>
      <c r="C27" s="31"/>
      <c r="D27" s="127" t="s">
        <v>107</v>
      </c>
      <c r="E27" s="31"/>
      <c r="F27" s="31"/>
      <c r="G27" s="31"/>
      <c r="H27" s="31"/>
      <c r="I27" s="31"/>
      <c r="J27" s="31"/>
      <c r="K27" s="31"/>
      <c r="L27" s="31"/>
      <c r="M27" s="28">
        <f>N88</f>
        <v>281190</v>
      </c>
      <c r="N27" s="28"/>
      <c r="O27" s="28"/>
      <c r="P27" s="28"/>
      <c r="Q27" s="31"/>
      <c r="R27" s="32"/>
    </row>
    <row r="28" spans="2:18" s="29" customFormat="1" ht="14.25" customHeight="1">
      <c r="B28" s="30"/>
      <c r="C28" s="31"/>
      <c r="D28" s="27" t="s">
        <v>108</v>
      </c>
      <c r="E28" s="31"/>
      <c r="F28" s="31"/>
      <c r="G28" s="31"/>
      <c r="H28" s="31"/>
      <c r="I28" s="31"/>
      <c r="J28" s="31"/>
      <c r="K28" s="31"/>
      <c r="L28" s="31"/>
      <c r="M28" s="28">
        <f>N92</f>
        <v>0</v>
      </c>
      <c r="N28" s="28"/>
      <c r="O28" s="28"/>
      <c r="P28" s="28"/>
      <c r="Q28" s="31"/>
      <c r="R28" s="32"/>
    </row>
    <row r="29" spans="2:18" s="29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29" customFormat="1" ht="25.5" customHeight="1">
      <c r="B30" s="30"/>
      <c r="C30" s="31"/>
      <c r="D30" s="128" t="s">
        <v>34</v>
      </c>
      <c r="E30" s="31"/>
      <c r="F30" s="31"/>
      <c r="G30" s="31"/>
      <c r="H30" s="31"/>
      <c r="I30" s="31"/>
      <c r="J30" s="31"/>
      <c r="K30" s="31"/>
      <c r="L30" s="31"/>
      <c r="M30" s="129">
        <f>ROUND(M27+M28,2)</f>
        <v>281190</v>
      </c>
      <c r="N30" s="129"/>
      <c r="O30" s="129"/>
      <c r="P30" s="129"/>
      <c r="Q30" s="31"/>
      <c r="R30" s="32"/>
    </row>
    <row r="31" spans="2:18" s="29" customFormat="1" ht="6.75" customHeight="1">
      <c r="B31" s="30"/>
      <c r="C31" s="3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1"/>
      <c r="R31" s="32"/>
    </row>
    <row r="32" spans="2:18" s="29" customFormat="1" ht="14.25" customHeight="1">
      <c r="B32" s="30"/>
      <c r="C32" s="31"/>
      <c r="D32" s="39" t="s">
        <v>35</v>
      </c>
      <c r="E32" s="39" t="s">
        <v>36</v>
      </c>
      <c r="F32" s="40">
        <v>0.21000000000000002</v>
      </c>
      <c r="G32" s="130" t="s">
        <v>37</v>
      </c>
      <c r="H32" s="131">
        <f>ROUND((SUM(BE92:BE93)+SUM(BE111:BE118)),2)</f>
        <v>281190</v>
      </c>
      <c r="I32" s="131"/>
      <c r="J32" s="131"/>
      <c r="K32" s="31"/>
      <c r="L32" s="31"/>
      <c r="M32" s="131">
        <f>ROUND(ROUND((SUM(BE92:BE93)+SUM(BE111:BE118)),2)*F32,2)</f>
        <v>59049.9</v>
      </c>
      <c r="N32" s="131"/>
      <c r="O32" s="131"/>
      <c r="P32" s="131"/>
      <c r="Q32" s="31"/>
      <c r="R32" s="32"/>
    </row>
    <row r="33" spans="2:18" s="29" customFormat="1" ht="14.25" customHeight="1">
      <c r="B33" s="30"/>
      <c r="C33" s="31"/>
      <c r="D33" s="31"/>
      <c r="E33" s="39" t="s">
        <v>38</v>
      </c>
      <c r="F33" s="40">
        <v>0.15000000000000002</v>
      </c>
      <c r="G33" s="130" t="s">
        <v>37</v>
      </c>
      <c r="H33" s="131">
        <f>ROUND((SUM(BF92:BF93)+SUM(BF111:BF118)),2)</f>
        <v>0</v>
      </c>
      <c r="I33" s="131"/>
      <c r="J33" s="131"/>
      <c r="K33" s="31"/>
      <c r="L33" s="31"/>
      <c r="M33" s="131">
        <f>ROUND(ROUND((SUM(BF92:BF93)+SUM(BF111:BF118)),2)*F33,2)</f>
        <v>0</v>
      </c>
      <c r="N33" s="131"/>
      <c r="O33" s="131"/>
      <c r="P33" s="131"/>
      <c r="Q33" s="31"/>
      <c r="R33" s="32"/>
    </row>
    <row r="34" spans="2:18" s="29" customFormat="1" ht="14.25" customHeight="1" hidden="1">
      <c r="B34" s="30"/>
      <c r="C34" s="31"/>
      <c r="D34" s="31"/>
      <c r="E34" s="39" t="s">
        <v>39</v>
      </c>
      <c r="F34" s="40">
        <v>0.21000000000000002</v>
      </c>
      <c r="G34" s="130" t="s">
        <v>37</v>
      </c>
      <c r="H34" s="131">
        <f>ROUND((SUM(BG92:BG93)+SUM(BG111:BG118)),2)</f>
        <v>0</v>
      </c>
      <c r="I34" s="131"/>
      <c r="J34" s="131"/>
      <c r="K34" s="31"/>
      <c r="L34" s="31"/>
      <c r="M34" s="131">
        <v>0</v>
      </c>
      <c r="N34" s="131"/>
      <c r="O34" s="131"/>
      <c r="P34" s="131"/>
      <c r="Q34" s="31"/>
      <c r="R34" s="32"/>
    </row>
    <row r="35" spans="2:18" s="29" customFormat="1" ht="14.25" customHeight="1" hidden="1">
      <c r="B35" s="30"/>
      <c r="C35" s="31"/>
      <c r="D35" s="31"/>
      <c r="E35" s="39" t="s">
        <v>40</v>
      </c>
      <c r="F35" s="40">
        <v>0.15000000000000002</v>
      </c>
      <c r="G35" s="130" t="s">
        <v>37</v>
      </c>
      <c r="H35" s="131">
        <f>ROUND((SUM(BH92:BH93)+SUM(BH111:BH118)),2)</f>
        <v>0</v>
      </c>
      <c r="I35" s="131"/>
      <c r="J35" s="131"/>
      <c r="K35" s="31"/>
      <c r="L35" s="31"/>
      <c r="M35" s="131">
        <v>0</v>
      </c>
      <c r="N35" s="131"/>
      <c r="O35" s="131"/>
      <c r="P35" s="131"/>
      <c r="Q35" s="31"/>
      <c r="R35" s="32"/>
    </row>
    <row r="36" spans="2:18" s="29" customFormat="1" ht="14.25" customHeight="1" hidden="1">
      <c r="B36" s="30"/>
      <c r="C36" s="31"/>
      <c r="D36" s="31"/>
      <c r="E36" s="39" t="s">
        <v>41</v>
      </c>
      <c r="F36" s="40">
        <v>0</v>
      </c>
      <c r="G36" s="130" t="s">
        <v>37</v>
      </c>
      <c r="H36" s="131">
        <f>ROUND((SUM(BI92:BI93)+SUM(BI111:BI118)),2)</f>
        <v>0</v>
      </c>
      <c r="I36" s="131"/>
      <c r="J36" s="131"/>
      <c r="K36" s="31"/>
      <c r="L36" s="31"/>
      <c r="M36" s="131">
        <v>0</v>
      </c>
      <c r="N36" s="131"/>
      <c r="O36" s="131"/>
      <c r="P36" s="131"/>
      <c r="Q36" s="31"/>
      <c r="R36" s="32"/>
    </row>
    <row r="37" spans="2:18" s="29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29" customFormat="1" ht="25.5" customHeight="1">
      <c r="B38" s="30"/>
      <c r="C38" s="122"/>
      <c r="D38" s="132" t="s">
        <v>42</v>
      </c>
      <c r="E38" s="84"/>
      <c r="F38" s="84"/>
      <c r="G38" s="133" t="s">
        <v>43</v>
      </c>
      <c r="H38" s="134" t="s">
        <v>44</v>
      </c>
      <c r="I38" s="84"/>
      <c r="J38" s="84"/>
      <c r="K38" s="84"/>
      <c r="L38" s="135">
        <f>SUM(M30:M36)</f>
        <v>340239.9</v>
      </c>
      <c r="M38" s="135"/>
      <c r="N38" s="135"/>
      <c r="O38" s="135"/>
      <c r="P38" s="135"/>
      <c r="Q38" s="122"/>
      <c r="R38" s="32"/>
    </row>
    <row r="39" spans="2:18" s="29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29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2.75"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2.75"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2.75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2.75">
      <c r="B44" s="1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2.75">
      <c r="B45" s="1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2.75">
      <c r="B46" s="1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2.75">
      <c r="B47" s="1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2.75">
      <c r="B48" s="1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2.75">
      <c r="B49" s="1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2.75">
      <c r="B50" s="30"/>
      <c r="C50" s="31"/>
      <c r="D50" s="50" t="s">
        <v>45</v>
      </c>
      <c r="E50" s="51"/>
      <c r="F50" s="51"/>
      <c r="G50" s="51"/>
      <c r="H50" s="52"/>
      <c r="I50" s="31"/>
      <c r="J50" s="50" t="s">
        <v>46</v>
      </c>
      <c r="K50" s="51"/>
      <c r="L50" s="51"/>
      <c r="M50" s="51"/>
      <c r="N50" s="51"/>
      <c r="O50" s="51"/>
      <c r="P50" s="52"/>
      <c r="Q50" s="31"/>
      <c r="R50" s="32"/>
    </row>
    <row r="51" spans="2:18" ht="12.75">
      <c r="B51" s="15"/>
      <c r="C51" s="19"/>
      <c r="D51" s="53"/>
      <c r="E51" s="19"/>
      <c r="F51" s="19"/>
      <c r="G51" s="19"/>
      <c r="H51" s="54"/>
      <c r="I51" s="19"/>
      <c r="J51" s="53"/>
      <c r="K51" s="19"/>
      <c r="L51" s="19"/>
      <c r="M51" s="19"/>
      <c r="N51" s="19"/>
      <c r="O51" s="19"/>
      <c r="P51" s="54"/>
      <c r="Q51" s="19"/>
      <c r="R51" s="17"/>
    </row>
    <row r="52" spans="2:18" ht="12.75">
      <c r="B52" s="15"/>
      <c r="C52" s="19"/>
      <c r="D52" s="53"/>
      <c r="E52" s="19"/>
      <c r="F52" s="19"/>
      <c r="G52" s="19"/>
      <c r="H52" s="54"/>
      <c r="I52" s="19"/>
      <c r="J52" s="53"/>
      <c r="K52" s="19"/>
      <c r="L52" s="19"/>
      <c r="M52" s="19"/>
      <c r="N52" s="19"/>
      <c r="O52" s="19"/>
      <c r="P52" s="54"/>
      <c r="Q52" s="19"/>
      <c r="R52" s="17"/>
    </row>
    <row r="53" spans="2:18" ht="12.75">
      <c r="B53" s="15"/>
      <c r="C53" s="19"/>
      <c r="D53" s="53"/>
      <c r="E53" s="19"/>
      <c r="F53" s="19"/>
      <c r="G53" s="19"/>
      <c r="H53" s="54"/>
      <c r="I53" s="19"/>
      <c r="J53" s="53"/>
      <c r="K53" s="19"/>
      <c r="L53" s="19"/>
      <c r="M53" s="19"/>
      <c r="N53" s="19"/>
      <c r="O53" s="19"/>
      <c r="P53" s="54"/>
      <c r="Q53" s="19"/>
      <c r="R53" s="17"/>
    </row>
    <row r="54" spans="2:18" ht="12.75">
      <c r="B54" s="15"/>
      <c r="C54" s="19"/>
      <c r="D54" s="53"/>
      <c r="E54" s="19"/>
      <c r="F54" s="19"/>
      <c r="G54" s="19"/>
      <c r="H54" s="54"/>
      <c r="I54" s="19"/>
      <c r="J54" s="53"/>
      <c r="K54" s="19"/>
      <c r="L54" s="19"/>
      <c r="M54" s="19"/>
      <c r="N54" s="19"/>
      <c r="O54" s="19"/>
      <c r="P54" s="54"/>
      <c r="Q54" s="19"/>
      <c r="R54" s="17"/>
    </row>
    <row r="55" spans="2:18" ht="12.75">
      <c r="B55" s="15"/>
      <c r="C55" s="19"/>
      <c r="D55" s="53"/>
      <c r="E55" s="19"/>
      <c r="F55" s="19"/>
      <c r="G55" s="19"/>
      <c r="H55" s="54"/>
      <c r="I55" s="19"/>
      <c r="J55" s="53"/>
      <c r="K55" s="19"/>
      <c r="L55" s="19"/>
      <c r="M55" s="19"/>
      <c r="N55" s="19"/>
      <c r="O55" s="19"/>
      <c r="P55" s="54"/>
      <c r="Q55" s="19"/>
      <c r="R55" s="17"/>
    </row>
    <row r="56" spans="2:18" ht="12.75">
      <c r="B56" s="15"/>
      <c r="C56" s="19"/>
      <c r="D56" s="53"/>
      <c r="E56" s="19"/>
      <c r="F56" s="19"/>
      <c r="G56" s="19"/>
      <c r="H56" s="54"/>
      <c r="I56" s="19"/>
      <c r="J56" s="53"/>
      <c r="K56" s="19"/>
      <c r="L56" s="19"/>
      <c r="M56" s="19"/>
      <c r="N56" s="19"/>
      <c r="O56" s="19"/>
      <c r="P56" s="54"/>
      <c r="Q56" s="19"/>
      <c r="R56" s="17"/>
    </row>
    <row r="57" spans="2:18" ht="12.75">
      <c r="B57" s="15"/>
      <c r="C57" s="19"/>
      <c r="D57" s="53"/>
      <c r="E57" s="19"/>
      <c r="F57" s="19"/>
      <c r="G57" s="19"/>
      <c r="H57" s="54"/>
      <c r="I57" s="19"/>
      <c r="J57" s="53"/>
      <c r="K57" s="19"/>
      <c r="L57" s="19"/>
      <c r="M57" s="19"/>
      <c r="N57" s="19"/>
      <c r="O57" s="19"/>
      <c r="P57" s="54"/>
      <c r="Q57" s="19"/>
      <c r="R57" s="17"/>
    </row>
    <row r="58" spans="2:18" ht="12.75">
      <c r="B58" s="15"/>
      <c r="C58" s="19"/>
      <c r="D58" s="53"/>
      <c r="E58" s="19"/>
      <c r="F58" s="19"/>
      <c r="G58" s="19"/>
      <c r="H58" s="54"/>
      <c r="I58" s="19"/>
      <c r="J58" s="53"/>
      <c r="K58" s="19"/>
      <c r="L58" s="19"/>
      <c r="M58" s="19"/>
      <c r="N58" s="19"/>
      <c r="O58" s="19"/>
      <c r="P58" s="54"/>
      <c r="Q58" s="19"/>
      <c r="R58" s="17"/>
    </row>
    <row r="59" spans="2:18" s="29" customFormat="1" ht="12.75">
      <c r="B59" s="30"/>
      <c r="C59" s="31"/>
      <c r="D59" s="55" t="s">
        <v>47</v>
      </c>
      <c r="E59" s="56"/>
      <c r="F59" s="56"/>
      <c r="G59" s="57" t="s">
        <v>48</v>
      </c>
      <c r="H59" s="58"/>
      <c r="I59" s="31"/>
      <c r="J59" s="55" t="s">
        <v>47</v>
      </c>
      <c r="K59" s="56"/>
      <c r="L59" s="56"/>
      <c r="M59" s="56"/>
      <c r="N59" s="57" t="s">
        <v>48</v>
      </c>
      <c r="O59" s="56"/>
      <c r="P59" s="58"/>
      <c r="Q59" s="31"/>
      <c r="R59" s="32"/>
    </row>
    <row r="60" spans="2:18" ht="12.75">
      <c r="B60" s="15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2.75">
      <c r="B61" s="30"/>
      <c r="C61" s="31"/>
      <c r="D61" s="50" t="s">
        <v>49</v>
      </c>
      <c r="E61" s="51"/>
      <c r="F61" s="51"/>
      <c r="G61" s="51"/>
      <c r="H61" s="52"/>
      <c r="I61" s="31"/>
      <c r="J61" s="50" t="s">
        <v>50</v>
      </c>
      <c r="K61" s="51"/>
      <c r="L61" s="51"/>
      <c r="M61" s="51"/>
      <c r="N61" s="51"/>
      <c r="O61" s="51"/>
      <c r="P61" s="52"/>
      <c r="Q61" s="31"/>
      <c r="R61" s="32"/>
    </row>
    <row r="62" spans="2:18" ht="12.75">
      <c r="B62" s="15"/>
      <c r="C62" s="19"/>
      <c r="D62" s="53"/>
      <c r="E62" s="19"/>
      <c r="F62" s="19"/>
      <c r="G62" s="19"/>
      <c r="H62" s="54"/>
      <c r="I62" s="19"/>
      <c r="J62" s="53"/>
      <c r="K62" s="19"/>
      <c r="L62" s="19"/>
      <c r="M62" s="19"/>
      <c r="N62" s="19"/>
      <c r="O62" s="19"/>
      <c r="P62" s="54"/>
      <c r="Q62" s="19"/>
      <c r="R62" s="17"/>
    </row>
    <row r="63" spans="2:18" ht="12.75">
      <c r="B63" s="15"/>
      <c r="C63" s="19"/>
      <c r="D63" s="53"/>
      <c r="E63" s="19"/>
      <c r="F63" s="19"/>
      <c r="G63" s="19"/>
      <c r="H63" s="54"/>
      <c r="I63" s="19"/>
      <c r="J63" s="53"/>
      <c r="K63" s="19"/>
      <c r="L63" s="19"/>
      <c r="M63" s="19"/>
      <c r="N63" s="19"/>
      <c r="O63" s="19"/>
      <c r="P63" s="54"/>
      <c r="Q63" s="19"/>
      <c r="R63" s="17"/>
    </row>
    <row r="64" spans="2:18" ht="12.75">
      <c r="B64" s="15"/>
      <c r="C64" s="19"/>
      <c r="D64" s="53"/>
      <c r="E64" s="19"/>
      <c r="F64" s="19"/>
      <c r="G64" s="19"/>
      <c r="H64" s="54"/>
      <c r="I64" s="19"/>
      <c r="J64" s="53"/>
      <c r="K64" s="19"/>
      <c r="L64" s="19"/>
      <c r="M64" s="19"/>
      <c r="N64" s="19"/>
      <c r="O64" s="19"/>
      <c r="P64" s="54"/>
      <c r="Q64" s="19"/>
      <c r="R64" s="17"/>
    </row>
    <row r="65" spans="2:18" ht="12.75">
      <c r="B65" s="15"/>
      <c r="C65" s="19"/>
      <c r="D65" s="53"/>
      <c r="E65" s="19"/>
      <c r="F65" s="19"/>
      <c r="G65" s="19"/>
      <c r="H65" s="54"/>
      <c r="I65" s="19"/>
      <c r="J65" s="53"/>
      <c r="K65" s="19"/>
      <c r="L65" s="19"/>
      <c r="M65" s="19"/>
      <c r="N65" s="19"/>
      <c r="O65" s="19"/>
      <c r="P65" s="54"/>
      <c r="Q65" s="19"/>
      <c r="R65" s="17"/>
    </row>
    <row r="66" spans="2:18" ht="12.75">
      <c r="B66" s="15"/>
      <c r="C66" s="19"/>
      <c r="D66" s="53"/>
      <c r="E66" s="19"/>
      <c r="F66" s="19"/>
      <c r="G66" s="19"/>
      <c r="H66" s="54"/>
      <c r="I66" s="19"/>
      <c r="J66" s="53"/>
      <c r="K66" s="19"/>
      <c r="L66" s="19"/>
      <c r="M66" s="19"/>
      <c r="N66" s="19"/>
      <c r="O66" s="19"/>
      <c r="P66" s="54"/>
      <c r="Q66" s="19"/>
      <c r="R66" s="17"/>
    </row>
    <row r="67" spans="2:18" ht="12.75">
      <c r="B67" s="15"/>
      <c r="C67" s="19"/>
      <c r="D67" s="53"/>
      <c r="E67" s="19"/>
      <c r="F67" s="19"/>
      <c r="G67" s="19"/>
      <c r="H67" s="54"/>
      <c r="I67" s="19"/>
      <c r="J67" s="53"/>
      <c r="K67" s="19"/>
      <c r="L67" s="19"/>
      <c r="M67" s="19"/>
      <c r="N67" s="19"/>
      <c r="O67" s="19"/>
      <c r="P67" s="54"/>
      <c r="Q67" s="19"/>
      <c r="R67" s="17"/>
    </row>
    <row r="68" spans="2:18" ht="12.75">
      <c r="B68" s="15"/>
      <c r="C68" s="19"/>
      <c r="D68" s="53"/>
      <c r="E68" s="19"/>
      <c r="F68" s="19"/>
      <c r="G68" s="19"/>
      <c r="H68" s="54"/>
      <c r="I68" s="19"/>
      <c r="J68" s="53"/>
      <c r="K68" s="19"/>
      <c r="L68" s="19"/>
      <c r="M68" s="19"/>
      <c r="N68" s="19"/>
      <c r="O68" s="19"/>
      <c r="P68" s="54"/>
      <c r="Q68" s="19"/>
      <c r="R68" s="17"/>
    </row>
    <row r="69" spans="2:18" ht="12.75">
      <c r="B69" s="15"/>
      <c r="C69" s="19"/>
      <c r="D69" s="53"/>
      <c r="E69" s="19"/>
      <c r="F69" s="19"/>
      <c r="G69" s="19"/>
      <c r="H69" s="54"/>
      <c r="I69" s="19"/>
      <c r="J69" s="53"/>
      <c r="K69" s="19"/>
      <c r="L69" s="19"/>
      <c r="M69" s="19"/>
      <c r="N69" s="19"/>
      <c r="O69" s="19"/>
      <c r="P69" s="54"/>
      <c r="Q69" s="19"/>
      <c r="R69" s="17"/>
    </row>
    <row r="70" spans="2:18" s="29" customFormat="1" ht="12.75">
      <c r="B70" s="30"/>
      <c r="C70" s="31"/>
      <c r="D70" s="55" t="s">
        <v>47</v>
      </c>
      <c r="E70" s="56"/>
      <c r="F70" s="56"/>
      <c r="G70" s="57" t="s">
        <v>48</v>
      </c>
      <c r="H70" s="58"/>
      <c r="I70" s="31"/>
      <c r="J70" s="55" t="s">
        <v>47</v>
      </c>
      <c r="K70" s="56"/>
      <c r="L70" s="56"/>
      <c r="M70" s="56"/>
      <c r="N70" s="57" t="s">
        <v>48</v>
      </c>
      <c r="O70" s="56"/>
      <c r="P70" s="58"/>
      <c r="Q70" s="31"/>
      <c r="R70" s="32"/>
    </row>
    <row r="71" spans="2:18" s="29" customFormat="1" ht="14.2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29" customFormat="1" ht="6.75" customHeight="1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21" s="29" customFormat="1" ht="36.75" customHeight="1">
      <c r="B76" s="30"/>
      <c r="C76" s="16" t="s">
        <v>109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2"/>
      <c r="T76" s="139"/>
      <c r="U76" s="139"/>
    </row>
    <row r="77" spans="2:21" s="29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39"/>
      <c r="U77" s="139"/>
    </row>
    <row r="78" spans="2:21" s="29" customFormat="1" ht="30" customHeight="1">
      <c r="B78" s="30"/>
      <c r="C78" s="24" t="s">
        <v>16</v>
      </c>
      <c r="D78" s="31"/>
      <c r="E78" s="31"/>
      <c r="F78" s="126" t="str">
        <f>F6</f>
        <v>K.Vary - Goethova vyhlídka - Přípojka vody a kanalizace</v>
      </c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31"/>
      <c r="R78" s="32"/>
      <c r="T78" s="139"/>
      <c r="U78" s="139"/>
    </row>
    <row r="79" spans="2:21" s="29" customFormat="1" ht="36.75" customHeight="1">
      <c r="B79" s="30"/>
      <c r="C79" s="71" t="s">
        <v>105</v>
      </c>
      <c r="D79" s="31"/>
      <c r="E79" s="31"/>
      <c r="F79" s="73" t="str">
        <f>F7</f>
        <v>6 - Kácení dřevin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31"/>
      <c r="R79" s="32"/>
      <c r="T79" s="139"/>
      <c r="U79" s="139"/>
    </row>
    <row r="80" spans="2:21" s="29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39"/>
      <c r="U80" s="139"/>
    </row>
    <row r="81" spans="2:21" s="29" customFormat="1" ht="18" customHeight="1">
      <c r="B81" s="30"/>
      <c r="C81" s="24" t="s">
        <v>20</v>
      </c>
      <c r="D81" s="31"/>
      <c r="E81" s="31"/>
      <c r="F81" s="21" t="str">
        <f>F9</f>
        <v> </v>
      </c>
      <c r="G81" s="31"/>
      <c r="H81" s="31"/>
      <c r="I81" s="31"/>
      <c r="J81" s="31"/>
      <c r="K81" s="24" t="s">
        <v>22</v>
      </c>
      <c r="L81" s="31"/>
      <c r="M81" s="76" t="str">
        <f>IF(O9="","",O9)</f>
        <v>7. 6. 2017</v>
      </c>
      <c r="N81" s="76"/>
      <c r="O81" s="76"/>
      <c r="P81" s="76"/>
      <c r="Q81" s="31"/>
      <c r="R81" s="32"/>
      <c r="T81" s="139"/>
      <c r="U81" s="139"/>
    </row>
    <row r="82" spans="2:21" s="29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39"/>
      <c r="U82" s="139"/>
    </row>
    <row r="83" spans="2:21" s="29" customFormat="1" ht="12.75">
      <c r="B83" s="30"/>
      <c r="C83" s="24" t="s">
        <v>24</v>
      </c>
      <c r="D83" s="31"/>
      <c r="E83" s="31"/>
      <c r="F83" s="21" t="str">
        <f>E12</f>
        <v> </v>
      </c>
      <c r="G83" s="31"/>
      <c r="H83" s="31"/>
      <c r="I83" s="31"/>
      <c r="J83" s="31"/>
      <c r="K83" s="24" t="s">
        <v>28</v>
      </c>
      <c r="L83" s="31"/>
      <c r="M83" s="21" t="str">
        <f>E18</f>
        <v> </v>
      </c>
      <c r="N83" s="21"/>
      <c r="O83" s="21"/>
      <c r="P83" s="21"/>
      <c r="Q83" s="21"/>
      <c r="R83" s="32"/>
      <c r="T83" s="139"/>
      <c r="U83" s="139"/>
    </row>
    <row r="84" spans="2:21" s="29" customFormat="1" ht="14.25" customHeight="1">
      <c r="B84" s="30"/>
      <c r="C84" s="24" t="s">
        <v>27</v>
      </c>
      <c r="D84" s="31"/>
      <c r="E84" s="31"/>
      <c r="F84" s="21" t="str">
        <f>IF(E15="","",E15)</f>
        <v> </v>
      </c>
      <c r="G84" s="31"/>
      <c r="H84" s="31"/>
      <c r="I84" s="31"/>
      <c r="J84" s="31"/>
      <c r="K84" s="24" t="s">
        <v>30</v>
      </c>
      <c r="L84" s="31"/>
      <c r="M84" s="21" t="str">
        <f>E21</f>
        <v>Ing. Simona Kalinová</v>
      </c>
      <c r="N84" s="21"/>
      <c r="O84" s="21"/>
      <c r="P84" s="21"/>
      <c r="Q84" s="21"/>
      <c r="R84" s="32"/>
      <c r="T84" s="139"/>
      <c r="U84" s="139"/>
    </row>
    <row r="85" spans="2:21" s="29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39"/>
      <c r="U85" s="139"/>
    </row>
    <row r="86" spans="2:21" s="29" customFormat="1" ht="29.25" customHeight="1">
      <c r="B86" s="30"/>
      <c r="C86" s="140" t="s">
        <v>110</v>
      </c>
      <c r="D86" s="140"/>
      <c r="E86" s="140"/>
      <c r="F86" s="140"/>
      <c r="G86" s="140"/>
      <c r="H86" s="122"/>
      <c r="I86" s="122"/>
      <c r="J86" s="122"/>
      <c r="K86" s="122"/>
      <c r="L86" s="122"/>
      <c r="M86" s="122"/>
      <c r="N86" s="140" t="s">
        <v>111</v>
      </c>
      <c r="O86" s="140"/>
      <c r="P86" s="140"/>
      <c r="Q86" s="140"/>
      <c r="R86" s="32"/>
      <c r="T86" s="139"/>
      <c r="U86" s="139"/>
    </row>
    <row r="87" spans="2:21" s="29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39"/>
      <c r="U87" s="139"/>
    </row>
    <row r="88" spans="2:47" s="29" customFormat="1" ht="29.25" customHeight="1">
      <c r="B88" s="30"/>
      <c r="C88" s="141" t="s">
        <v>112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94">
        <f>N111</f>
        <v>281190</v>
      </c>
      <c r="O88" s="94"/>
      <c r="P88" s="94"/>
      <c r="Q88" s="94"/>
      <c r="R88" s="32"/>
      <c r="T88" s="139"/>
      <c r="U88" s="139"/>
      <c r="AU88" s="11" t="s">
        <v>113</v>
      </c>
    </row>
    <row r="89" spans="2:21" s="142" customFormat="1" ht="24.75" customHeight="1">
      <c r="B89" s="143"/>
      <c r="C89" s="144"/>
      <c r="D89" s="145" t="s">
        <v>114</v>
      </c>
      <c r="E89" s="144"/>
      <c r="F89" s="144"/>
      <c r="G89" s="144"/>
      <c r="H89" s="144"/>
      <c r="I89" s="144"/>
      <c r="J89" s="144"/>
      <c r="K89" s="144"/>
      <c r="L89" s="144"/>
      <c r="M89" s="144"/>
      <c r="N89" s="146">
        <f>N112</f>
        <v>281190</v>
      </c>
      <c r="O89" s="146"/>
      <c r="P89" s="146"/>
      <c r="Q89" s="146"/>
      <c r="R89" s="147"/>
      <c r="T89" s="148"/>
      <c r="U89" s="148"/>
    </row>
    <row r="90" spans="2:21" s="149" customFormat="1" ht="19.5" customHeight="1">
      <c r="B90" s="150"/>
      <c r="C90" s="151"/>
      <c r="D90" s="152" t="s">
        <v>115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3">
        <f>N113</f>
        <v>281190</v>
      </c>
      <c r="O90" s="153"/>
      <c r="P90" s="153"/>
      <c r="Q90" s="153"/>
      <c r="R90" s="154"/>
      <c r="T90" s="155"/>
      <c r="U90" s="155"/>
    </row>
    <row r="91" spans="2:21" s="29" customFormat="1" ht="21.7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  <c r="T91" s="139"/>
      <c r="U91" s="139"/>
    </row>
    <row r="92" spans="2:21" s="29" customFormat="1" ht="29.25" customHeight="1">
      <c r="B92" s="30"/>
      <c r="C92" s="141" t="s">
        <v>130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156">
        <v>0</v>
      </c>
      <c r="O92" s="156"/>
      <c r="P92" s="156"/>
      <c r="Q92" s="156"/>
      <c r="R92" s="32"/>
      <c r="T92" s="157"/>
      <c r="U92" s="158" t="s">
        <v>35</v>
      </c>
    </row>
    <row r="93" spans="2:21" s="29" customFormat="1" ht="18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  <c r="T93" s="139"/>
      <c r="U93" s="139"/>
    </row>
    <row r="94" spans="2:21" s="29" customFormat="1" ht="29.25" customHeight="1">
      <c r="B94" s="30"/>
      <c r="C94" s="121" t="s">
        <v>98</v>
      </c>
      <c r="D94" s="122"/>
      <c r="E94" s="122"/>
      <c r="F94" s="122"/>
      <c r="G94" s="122"/>
      <c r="H94" s="122"/>
      <c r="I94" s="122"/>
      <c r="J94" s="122"/>
      <c r="K94" s="122"/>
      <c r="L94" s="123">
        <f>ROUND(SUM(N88+N92),2)</f>
        <v>281190</v>
      </c>
      <c r="M94" s="123"/>
      <c r="N94" s="123"/>
      <c r="O94" s="123"/>
      <c r="P94" s="123"/>
      <c r="Q94" s="123"/>
      <c r="R94" s="32"/>
      <c r="T94" s="139"/>
      <c r="U94" s="139"/>
    </row>
    <row r="95" spans="2:21" s="29" customFormat="1" ht="6.75" customHeight="1"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  <c r="T95" s="139"/>
      <c r="U95" s="139"/>
    </row>
    <row r="99" spans="2:18" s="29" customFormat="1" ht="6.75" customHeight="1"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4"/>
    </row>
    <row r="100" spans="2:18" s="29" customFormat="1" ht="36.75" customHeight="1">
      <c r="B100" s="30"/>
      <c r="C100" s="16" t="s">
        <v>134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32"/>
    </row>
    <row r="101" spans="2:18" s="29" customFormat="1" ht="6.7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18" s="29" customFormat="1" ht="30" customHeight="1">
      <c r="B102" s="30"/>
      <c r="C102" s="24" t="s">
        <v>16</v>
      </c>
      <c r="D102" s="31"/>
      <c r="E102" s="31"/>
      <c r="F102" s="126" t="str">
        <f>F6</f>
        <v>K.Vary - Goethova vyhlídka - Přípojka vody a kanalizace</v>
      </c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31"/>
      <c r="R102" s="32"/>
    </row>
    <row r="103" spans="2:18" s="29" customFormat="1" ht="36.75" customHeight="1">
      <c r="B103" s="30"/>
      <c r="C103" s="71" t="s">
        <v>105</v>
      </c>
      <c r="D103" s="31"/>
      <c r="E103" s="31"/>
      <c r="F103" s="73" t="str">
        <f>F7</f>
        <v>6 - Kácení dřevin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31"/>
      <c r="R103" s="32"/>
    </row>
    <row r="104" spans="2:18" s="29" customFormat="1" ht="6.7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29" customFormat="1" ht="18" customHeight="1">
      <c r="B105" s="30"/>
      <c r="C105" s="24" t="s">
        <v>20</v>
      </c>
      <c r="D105" s="31"/>
      <c r="E105" s="31"/>
      <c r="F105" s="21" t="str">
        <f>F9</f>
        <v> </v>
      </c>
      <c r="G105" s="31"/>
      <c r="H105" s="31"/>
      <c r="I105" s="31"/>
      <c r="J105" s="31"/>
      <c r="K105" s="24" t="s">
        <v>22</v>
      </c>
      <c r="L105" s="31"/>
      <c r="M105" s="76" t="str">
        <f>IF(O9="","",O9)</f>
        <v>7. 6. 2017</v>
      </c>
      <c r="N105" s="76"/>
      <c r="O105" s="76"/>
      <c r="P105" s="76"/>
      <c r="Q105" s="31"/>
      <c r="R105" s="32"/>
    </row>
    <row r="106" spans="2:18" s="29" customFormat="1" ht="6.7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29" customFormat="1" ht="12.75">
      <c r="B107" s="30"/>
      <c r="C107" s="24" t="s">
        <v>24</v>
      </c>
      <c r="D107" s="31"/>
      <c r="E107" s="31"/>
      <c r="F107" s="21" t="str">
        <f>E12</f>
        <v> </v>
      </c>
      <c r="G107" s="31"/>
      <c r="H107" s="31"/>
      <c r="I107" s="31"/>
      <c r="J107" s="31"/>
      <c r="K107" s="24" t="s">
        <v>28</v>
      </c>
      <c r="L107" s="31"/>
      <c r="M107" s="21" t="str">
        <f>E18</f>
        <v> </v>
      </c>
      <c r="N107" s="21"/>
      <c r="O107" s="21"/>
      <c r="P107" s="21"/>
      <c r="Q107" s="21"/>
      <c r="R107" s="32"/>
    </row>
    <row r="108" spans="2:18" s="29" customFormat="1" ht="14.25" customHeight="1">
      <c r="B108" s="30"/>
      <c r="C108" s="24" t="s">
        <v>27</v>
      </c>
      <c r="D108" s="31"/>
      <c r="E108" s="31"/>
      <c r="F108" s="21" t="str">
        <f>IF(E15="","",E15)</f>
        <v> </v>
      </c>
      <c r="G108" s="31"/>
      <c r="H108" s="31"/>
      <c r="I108" s="31"/>
      <c r="J108" s="31"/>
      <c r="K108" s="24" t="s">
        <v>30</v>
      </c>
      <c r="L108" s="31"/>
      <c r="M108" s="21" t="str">
        <f>E21</f>
        <v>Ing. Simona Kalinová</v>
      </c>
      <c r="N108" s="21"/>
      <c r="O108" s="21"/>
      <c r="P108" s="21"/>
      <c r="Q108" s="21"/>
      <c r="R108" s="32"/>
    </row>
    <row r="109" spans="2:18" s="29" customFormat="1" ht="9.7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27" s="167" customFormat="1" ht="29.25" customHeight="1">
      <c r="B110" s="168"/>
      <c r="C110" s="169" t="s">
        <v>135</v>
      </c>
      <c r="D110" s="170" t="s">
        <v>136</v>
      </c>
      <c r="E110" s="170" t="s">
        <v>53</v>
      </c>
      <c r="F110" s="170" t="s">
        <v>137</v>
      </c>
      <c r="G110" s="170"/>
      <c r="H110" s="170"/>
      <c r="I110" s="170"/>
      <c r="J110" s="170" t="s">
        <v>138</v>
      </c>
      <c r="K110" s="170" t="s">
        <v>139</v>
      </c>
      <c r="L110" s="171" t="s">
        <v>140</v>
      </c>
      <c r="M110" s="171"/>
      <c r="N110" s="172" t="s">
        <v>111</v>
      </c>
      <c r="O110" s="172"/>
      <c r="P110" s="172"/>
      <c r="Q110" s="172"/>
      <c r="R110" s="173"/>
      <c r="T110" s="87" t="s">
        <v>141</v>
      </c>
      <c r="U110" s="88" t="s">
        <v>35</v>
      </c>
      <c r="V110" s="88" t="s">
        <v>142</v>
      </c>
      <c r="W110" s="88" t="s">
        <v>143</v>
      </c>
      <c r="X110" s="88" t="s">
        <v>144</v>
      </c>
      <c r="Y110" s="88" t="s">
        <v>145</v>
      </c>
      <c r="Z110" s="88" t="s">
        <v>146</v>
      </c>
      <c r="AA110" s="89" t="s">
        <v>147</v>
      </c>
    </row>
    <row r="111" spans="2:63" s="29" customFormat="1" ht="29.25" customHeight="1">
      <c r="B111" s="30"/>
      <c r="C111" s="91" t="s">
        <v>107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174">
        <f>BK111</f>
        <v>281190</v>
      </c>
      <c r="O111" s="174"/>
      <c r="P111" s="174"/>
      <c r="Q111" s="174"/>
      <c r="R111" s="32"/>
      <c r="T111" s="90"/>
      <c r="U111" s="51"/>
      <c r="V111" s="51"/>
      <c r="W111" s="175">
        <f>W112</f>
        <v>514.01</v>
      </c>
      <c r="X111" s="51"/>
      <c r="Y111" s="175">
        <f>Y112</f>
        <v>0</v>
      </c>
      <c r="Z111" s="51"/>
      <c r="AA111" s="176">
        <f>AA112</f>
        <v>0</v>
      </c>
      <c r="AT111" s="11" t="s">
        <v>70</v>
      </c>
      <c r="AU111" s="11" t="s">
        <v>113</v>
      </c>
      <c r="BK111" s="177">
        <f>BK112</f>
        <v>281190</v>
      </c>
    </row>
    <row r="112" spans="2:63" s="178" customFormat="1" ht="37.5" customHeight="1">
      <c r="B112" s="179"/>
      <c r="C112" s="180"/>
      <c r="D112" s="181" t="s">
        <v>114</v>
      </c>
      <c r="E112" s="181"/>
      <c r="F112" s="181"/>
      <c r="G112" s="181"/>
      <c r="H112" s="181"/>
      <c r="I112" s="181"/>
      <c r="J112" s="181"/>
      <c r="K112" s="181"/>
      <c r="L112" s="181"/>
      <c r="M112" s="181"/>
      <c r="N112" s="182">
        <f>BK112</f>
        <v>281190</v>
      </c>
      <c r="O112" s="182"/>
      <c r="P112" s="182"/>
      <c r="Q112" s="182"/>
      <c r="R112" s="183"/>
      <c r="T112" s="184"/>
      <c r="U112" s="180"/>
      <c r="V112" s="180"/>
      <c r="W112" s="185">
        <f>W113</f>
        <v>514.01</v>
      </c>
      <c r="X112" s="180"/>
      <c r="Y112" s="185">
        <f>Y113</f>
        <v>0</v>
      </c>
      <c r="Z112" s="180"/>
      <c r="AA112" s="186">
        <f>AA113</f>
        <v>0</v>
      </c>
      <c r="AR112" s="187" t="s">
        <v>77</v>
      </c>
      <c r="AT112" s="188" t="s">
        <v>70</v>
      </c>
      <c r="AU112" s="188" t="s">
        <v>71</v>
      </c>
      <c r="AY112" s="187" t="s">
        <v>148</v>
      </c>
      <c r="BK112" s="189">
        <f>BK113</f>
        <v>281190</v>
      </c>
    </row>
    <row r="113" spans="2:63" s="178" customFormat="1" ht="19.5" customHeight="1">
      <c r="B113" s="179"/>
      <c r="C113" s="180"/>
      <c r="D113" s="190" t="s">
        <v>115</v>
      </c>
      <c r="E113" s="190"/>
      <c r="F113" s="190"/>
      <c r="G113" s="190"/>
      <c r="H113" s="190"/>
      <c r="I113" s="190"/>
      <c r="J113" s="190"/>
      <c r="K113" s="190"/>
      <c r="L113" s="190"/>
      <c r="M113" s="190"/>
      <c r="N113" s="191">
        <f>BK113</f>
        <v>281190</v>
      </c>
      <c r="O113" s="191"/>
      <c r="P113" s="191"/>
      <c r="Q113" s="191"/>
      <c r="R113" s="183"/>
      <c r="T113" s="184"/>
      <c r="U113" s="180"/>
      <c r="V113" s="180"/>
      <c r="W113" s="185">
        <f>SUM(W114:W118)</f>
        <v>514.01</v>
      </c>
      <c r="X113" s="180"/>
      <c r="Y113" s="185">
        <f>SUM(Y114:Y118)</f>
        <v>0</v>
      </c>
      <c r="Z113" s="180"/>
      <c r="AA113" s="186">
        <f>SUM(AA114:AA118)</f>
        <v>0</v>
      </c>
      <c r="AR113" s="187" t="s">
        <v>77</v>
      </c>
      <c r="AT113" s="188" t="s">
        <v>70</v>
      </c>
      <c r="AU113" s="188" t="s">
        <v>77</v>
      </c>
      <c r="AY113" s="187" t="s">
        <v>148</v>
      </c>
      <c r="BK113" s="189">
        <f>SUM(BK114:BK118)</f>
        <v>281190</v>
      </c>
    </row>
    <row r="114" spans="2:65" s="29" customFormat="1" ht="22.5" customHeight="1">
      <c r="B114" s="30"/>
      <c r="C114" s="192" t="s">
        <v>77</v>
      </c>
      <c r="D114" s="192" t="s">
        <v>149</v>
      </c>
      <c r="E114" s="193" t="s">
        <v>1206</v>
      </c>
      <c r="F114" s="194" t="s">
        <v>1207</v>
      </c>
      <c r="G114" s="194"/>
      <c r="H114" s="194"/>
      <c r="I114" s="194"/>
      <c r="J114" s="195" t="s">
        <v>321</v>
      </c>
      <c r="K114" s="196">
        <v>70</v>
      </c>
      <c r="L114" s="197">
        <v>347</v>
      </c>
      <c r="M114" s="197"/>
      <c r="N114" s="197">
        <f>ROUND(L114*K114,2)</f>
        <v>24290</v>
      </c>
      <c r="O114" s="197"/>
      <c r="P114" s="197"/>
      <c r="Q114" s="197"/>
      <c r="R114" s="32"/>
      <c r="T114" s="198"/>
      <c r="U114" s="41" t="s">
        <v>36</v>
      </c>
      <c r="V114" s="199">
        <v>1.26</v>
      </c>
      <c r="W114" s="199">
        <f>V114*K114</f>
        <v>88.2</v>
      </c>
      <c r="X114" s="199">
        <v>0</v>
      </c>
      <c r="Y114" s="199">
        <f>X114*K114</f>
        <v>0</v>
      </c>
      <c r="Z114" s="199">
        <v>0</v>
      </c>
      <c r="AA114" s="200">
        <f>Z114*K114</f>
        <v>0</v>
      </c>
      <c r="AR114" s="11" t="s">
        <v>86</v>
      </c>
      <c r="AT114" s="11" t="s">
        <v>149</v>
      </c>
      <c r="AU114" s="11" t="s">
        <v>80</v>
      </c>
      <c r="AY114" s="11" t="s">
        <v>148</v>
      </c>
      <c r="BE114" s="201">
        <f>IF(U114="základní",N114,0)</f>
        <v>24290</v>
      </c>
      <c r="BF114" s="201">
        <f>IF(U114="snížená",N114,0)</f>
        <v>0</v>
      </c>
      <c r="BG114" s="201">
        <f>IF(U114="zákl. přenesená",N114,0)</f>
        <v>0</v>
      </c>
      <c r="BH114" s="201">
        <f>IF(U114="sníž. přenesená",N114,0)</f>
        <v>0</v>
      </c>
      <c r="BI114" s="201">
        <f>IF(U114="nulová",N114,0)</f>
        <v>0</v>
      </c>
      <c r="BJ114" s="11" t="s">
        <v>77</v>
      </c>
      <c r="BK114" s="201">
        <f>ROUND(L114*K114,2)</f>
        <v>24290</v>
      </c>
      <c r="BL114" s="11" t="s">
        <v>86</v>
      </c>
      <c r="BM114" s="11" t="s">
        <v>1208</v>
      </c>
    </row>
    <row r="115" spans="2:51" s="202" customFormat="1" ht="31.5" customHeight="1">
      <c r="B115" s="203"/>
      <c r="C115" s="204"/>
      <c r="D115" s="204"/>
      <c r="E115" s="205"/>
      <c r="F115" s="206" t="s">
        <v>1209</v>
      </c>
      <c r="G115" s="206"/>
      <c r="H115" s="206"/>
      <c r="I115" s="206"/>
      <c r="J115" s="204"/>
      <c r="K115" s="207">
        <v>70</v>
      </c>
      <c r="L115" s="204"/>
      <c r="M115" s="204"/>
      <c r="N115" s="204"/>
      <c r="O115" s="204"/>
      <c r="P115" s="204"/>
      <c r="Q115" s="204"/>
      <c r="R115" s="208"/>
      <c r="T115" s="209"/>
      <c r="U115" s="204"/>
      <c r="V115" s="204"/>
      <c r="W115" s="204"/>
      <c r="X115" s="204"/>
      <c r="Y115" s="204"/>
      <c r="Z115" s="204"/>
      <c r="AA115" s="210"/>
      <c r="AT115" s="211" t="s">
        <v>155</v>
      </c>
      <c r="AU115" s="211" t="s">
        <v>80</v>
      </c>
      <c r="AV115" s="202" t="s">
        <v>80</v>
      </c>
      <c r="AW115" s="202" t="s">
        <v>29</v>
      </c>
      <c r="AX115" s="202" t="s">
        <v>77</v>
      </c>
      <c r="AY115" s="211" t="s">
        <v>148</v>
      </c>
    </row>
    <row r="116" spans="2:65" s="29" customFormat="1" ht="31.5" customHeight="1">
      <c r="B116" s="30"/>
      <c r="C116" s="192" t="s">
        <v>80</v>
      </c>
      <c r="D116" s="192" t="s">
        <v>149</v>
      </c>
      <c r="E116" s="193" t="s">
        <v>1210</v>
      </c>
      <c r="F116" s="194" t="s">
        <v>1211</v>
      </c>
      <c r="G116" s="194"/>
      <c r="H116" s="194"/>
      <c r="I116" s="194"/>
      <c r="J116" s="195" t="s">
        <v>321</v>
      </c>
      <c r="K116" s="196">
        <v>70</v>
      </c>
      <c r="L116" s="197">
        <v>583</v>
      </c>
      <c r="M116" s="197"/>
      <c r="N116" s="197">
        <f>ROUND(L116*K116,2)</f>
        <v>40810</v>
      </c>
      <c r="O116" s="197"/>
      <c r="P116" s="197"/>
      <c r="Q116" s="197"/>
      <c r="R116" s="32"/>
      <c r="T116" s="198"/>
      <c r="U116" s="41" t="s">
        <v>36</v>
      </c>
      <c r="V116" s="199">
        <v>1.353</v>
      </c>
      <c r="W116" s="199">
        <f>V116*K116</f>
        <v>94.71</v>
      </c>
      <c r="X116" s="199">
        <v>0</v>
      </c>
      <c r="Y116" s="199">
        <f>X116*K116</f>
        <v>0</v>
      </c>
      <c r="Z116" s="199">
        <v>0</v>
      </c>
      <c r="AA116" s="200">
        <f>Z116*K116</f>
        <v>0</v>
      </c>
      <c r="AR116" s="11" t="s">
        <v>86</v>
      </c>
      <c r="AT116" s="11" t="s">
        <v>149</v>
      </c>
      <c r="AU116" s="11" t="s">
        <v>80</v>
      </c>
      <c r="AY116" s="11" t="s">
        <v>148</v>
      </c>
      <c r="BE116" s="201">
        <f>IF(U116="základní",N116,0)</f>
        <v>40810</v>
      </c>
      <c r="BF116" s="201">
        <f>IF(U116="snížená",N116,0)</f>
        <v>0</v>
      </c>
      <c r="BG116" s="201">
        <f>IF(U116="zákl. přenesená",N116,0)</f>
        <v>0</v>
      </c>
      <c r="BH116" s="201">
        <f>IF(U116="sníž. přenesená",N116,0)</f>
        <v>0</v>
      </c>
      <c r="BI116" s="201">
        <f>IF(U116="nulová",N116,0)</f>
        <v>0</v>
      </c>
      <c r="BJ116" s="11" t="s">
        <v>77</v>
      </c>
      <c r="BK116" s="201">
        <f>ROUND(L116*K116,2)</f>
        <v>40810</v>
      </c>
      <c r="BL116" s="11" t="s">
        <v>86</v>
      </c>
      <c r="BM116" s="11" t="s">
        <v>1212</v>
      </c>
    </row>
    <row r="117" spans="2:65" s="29" customFormat="1" ht="31.5" customHeight="1">
      <c r="B117" s="30"/>
      <c r="C117" s="192" t="s">
        <v>83</v>
      </c>
      <c r="D117" s="192" t="s">
        <v>149</v>
      </c>
      <c r="E117" s="193" t="s">
        <v>1213</v>
      </c>
      <c r="F117" s="194" t="s">
        <v>1214</v>
      </c>
      <c r="G117" s="194"/>
      <c r="H117" s="194"/>
      <c r="I117" s="194"/>
      <c r="J117" s="195" t="s">
        <v>321</v>
      </c>
      <c r="K117" s="196">
        <v>70</v>
      </c>
      <c r="L117" s="197">
        <v>2420</v>
      </c>
      <c r="M117" s="197"/>
      <c r="N117" s="197">
        <f>ROUND(L117*K117,2)</f>
        <v>169400</v>
      </c>
      <c r="O117" s="197"/>
      <c r="P117" s="197"/>
      <c r="Q117" s="197"/>
      <c r="R117" s="32"/>
      <c r="T117" s="198"/>
      <c r="U117" s="41" t="s">
        <v>36</v>
      </c>
      <c r="V117" s="199">
        <v>3.841</v>
      </c>
      <c r="W117" s="199">
        <f>V117*K117</f>
        <v>268.87</v>
      </c>
      <c r="X117" s="199">
        <v>0</v>
      </c>
      <c r="Y117" s="199">
        <f>X117*K117</f>
        <v>0</v>
      </c>
      <c r="Z117" s="199">
        <v>0</v>
      </c>
      <c r="AA117" s="200">
        <f>Z117*K117</f>
        <v>0</v>
      </c>
      <c r="AR117" s="11" t="s">
        <v>86</v>
      </c>
      <c r="AT117" s="11" t="s">
        <v>149</v>
      </c>
      <c r="AU117" s="11" t="s">
        <v>80</v>
      </c>
      <c r="AY117" s="11" t="s">
        <v>148</v>
      </c>
      <c r="BE117" s="201">
        <f>IF(U117="základní",N117,0)</f>
        <v>169400</v>
      </c>
      <c r="BF117" s="201">
        <f>IF(U117="snížená",N117,0)</f>
        <v>0</v>
      </c>
      <c r="BG117" s="201">
        <f>IF(U117="zákl. přenesená",N117,0)</f>
        <v>0</v>
      </c>
      <c r="BH117" s="201">
        <f>IF(U117="sníž. přenesená",N117,0)</f>
        <v>0</v>
      </c>
      <c r="BI117" s="201">
        <f>IF(U117="nulová",N117,0)</f>
        <v>0</v>
      </c>
      <c r="BJ117" s="11" t="s">
        <v>77</v>
      </c>
      <c r="BK117" s="201">
        <f>ROUND(L117*K117,2)</f>
        <v>169400</v>
      </c>
      <c r="BL117" s="11" t="s">
        <v>86</v>
      </c>
      <c r="BM117" s="11" t="s">
        <v>1215</v>
      </c>
    </row>
    <row r="118" spans="2:65" s="29" customFormat="1" ht="31.5" customHeight="1">
      <c r="B118" s="30"/>
      <c r="C118" s="192" t="s">
        <v>86</v>
      </c>
      <c r="D118" s="192" t="s">
        <v>149</v>
      </c>
      <c r="E118" s="193" t="s">
        <v>1216</v>
      </c>
      <c r="F118" s="194" t="s">
        <v>1217</v>
      </c>
      <c r="G118" s="194"/>
      <c r="H118" s="194"/>
      <c r="I118" s="194"/>
      <c r="J118" s="195" t="s">
        <v>321</v>
      </c>
      <c r="K118" s="196">
        <v>70</v>
      </c>
      <c r="L118" s="197">
        <v>667</v>
      </c>
      <c r="M118" s="197"/>
      <c r="N118" s="197">
        <f>ROUND(L118*K118,2)</f>
        <v>46690</v>
      </c>
      <c r="O118" s="197"/>
      <c r="P118" s="197"/>
      <c r="Q118" s="197"/>
      <c r="R118" s="32"/>
      <c r="T118" s="198"/>
      <c r="U118" s="242" t="s">
        <v>36</v>
      </c>
      <c r="V118" s="243">
        <v>0.889</v>
      </c>
      <c r="W118" s="243">
        <f>V118*K118</f>
        <v>62.230000000000004</v>
      </c>
      <c r="X118" s="243">
        <v>0</v>
      </c>
      <c r="Y118" s="243">
        <f>X118*K118</f>
        <v>0</v>
      </c>
      <c r="Z118" s="243">
        <v>0</v>
      </c>
      <c r="AA118" s="244">
        <f>Z118*K118</f>
        <v>0</v>
      </c>
      <c r="AR118" s="11" t="s">
        <v>86</v>
      </c>
      <c r="AT118" s="11" t="s">
        <v>149</v>
      </c>
      <c r="AU118" s="11" t="s">
        <v>80</v>
      </c>
      <c r="AY118" s="11" t="s">
        <v>148</v>
      </c>
      <c r="BE118" s="201">
        <f>IF(U118="základní",N118,0)</f>
        <v>46690</v>
      </c>
      <c r="BF118" s="201">
        <f>IF(U118="snížená",N118,0)</f>
        <v>0</v>
      </c>
      <c r="BG118" s="201">
        <f>IF(U118="zákl. přenesená",N118,0)</f>
        <v>0</v>
      </c>
      <c r="BH118" s="201">
        <f>IF(U118="sníž. přenesená",N118,0)</f>
        <v>0</v>
      </c>
      <c r="BI118" s="201">
        <f>IF(U118="nulová",N118,0)</f>
        <v>0</v>
      </c>
      <c r="BJ118" s="11" t="s">
        <v>77</v>
      </c>
      <c r="BK118" s="201">
        <f>ROUND(L118*K118,2)</f>
        <v>46690</v>
      </c>
      <c r="BL118" s="11" t="s">
        <v>86</v>
      </c>
      <c r="BM118" s="11" t="s">
        <v>1218</v>
      </c>
    </row>
    <row r="119" spans="2:18" s="29" customFormat="1" ht="6.75" customHeight="1"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1"/>
    </row>
  </sheetData>
  <sheetProtection selectLockedCells="1" selectUnlockedCells="1"/>
  <mergeCells count="68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N111:Q111"/>
    <mergeCell ref="N112:Q112"/>
    <mergeCell ref="N113:Q113"/>
    <mergeCell ref="F114:I114"/>
    <mergeCell ref="L114:M114"/>
    <mergeCell ref="N114:Q114"/>
    <mergeCell ref="F115:I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</mergeCells>
  <hyperlinks>
    <hyperlink ref="F1" location="C2" display="1) Krycí list rozpočtu"/>
    <hyperlink ref="H1" location="C86" display="2) Rekapitulace rozpočtu"/>
    <hyperlink ref="L1" location="C110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Simona  Kalinová</cp:lastModifiedBy>
  <dcterms:modified xsi:type="dcterms:W3CDTF">2017-07-22T20:44:26Z</dcterms:modified>
  <cp:category/>
  <cp:version/>
  <cp:contentType/>
  <cp:contentStatus/>
</cp:coreProperties>
</file>