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activeTab="6"/>
  </bookViews>
  <sheets>
    <sheet name="Rekapitulace stavby" sheetId="1" r:id="rId1"/>
    <sheet name="1 - IO 01 Vodovodní přípojka" sheetId="2" r:id="rId2"/>
    <sheet name="2 - IO 02 ATS" sheetId="3" r:id="rId3"/>
    <sheet name="3 - IO 03 Přípojka kanali..." sheetId="4" r:id="rId4"/>
    <sheet name="4 - IO 04 Přípojka NN pro..." sheetId="5" r:id="rId5"/>
    <sheet name="5 - Elektroinstalace, MaR..." sheetId="6" r:id="rId6"/>
    <sheet name="Pokyny pro vyplnění" sheetId="7" r:id="rId7"/>
  </sheets>
  <definedNames>
    <definedName name="_xlnm._FilterDatabase" localSheetId="1" hidden="1">'1 - IO 01 Vodovodní přípojka'!$C$91:$K$251</definedName>
    <definedName name="_xlnm._FilterDatabase" localSheetId="2" hidden="1">'2 - IO 02 ATS'!$C$98:$K$282</definedName>
    <definedName name="_xlnm._FilterDatabase" localSheetId="3" hidden="1">'3 - IO 03 Přípojka kanali...'!$C$88:$K$216</definedName>
    <definedName name="_xlnm._FilterDatabase" localSheetId="4" hidden="1">'4 - IO 04 Přípojka NN pro...'!$C$79:$K$89</definedName>
    <definedName name="_xlnm._FilterDatabase" localSheetId="5" hidden="1">'5 - Elektroinstalace, MaR...'!$C$78:$K$86</definedName>
    <definedName name="_xlnm._FilterDatabase" localSheetId="1">'1 - IO 01 Vodovodní přípojka'!$C$91:$K$251</definedName>
    <definedName name="_xlnm._FilterDatabase" localSheetId="2">'2 - IO 02 ATS'!$C$98:$K$282</definedName>
    <definedName name="_xlnm._FilterDatabase" localSheetId="3">'3 - IO 03 Přípojka kanali...'!$C$88:$K$216</definedName>
    <definedName name="_xlnm._FilterDatabase" localSheetId="4">'4 - IO 04 Přípojka NN pro...'!$C$79:$K$89</definedName>
    <definedName name="_xlnm._FilterDatabase" localSheetId="5">'5 - Elektroinstalace, MaR...'!$C$78:$K$86</definedName>
    <definedName name="_xlnm._FilterDatabase_1">'1 - IO 01 Vodovodní přípojka'!$C$91:$K$251</definedName>
    <definedName name="_xlnm._FilterDatabase_1_1">'2 - IO 02 ATS'!$C$98:$K$282</definedName>
    <definedName name="_xlnm._FilterDatabase_2">'3 - IO 03 Přípojka kanali...'!$C$88:$K$216</definedName>
    <definedName name="_xlnm._FilterDatabase_3">'4 - IO 04 Přípojka NN pro...'!$C$79:$K$89</definedName>
    <definedName name="_xlnm._FilterDatabase_4">'5 - Elektroinstalace, MaR...'!$C$78:$K$86</definedName>
    <definedName name="_xlnm.Print_Area" localSheetId="1">('1 - IO 01 Vodovodní přípojka'!$C$4:$J$36,'1 - IO 01 Vodovodní přípojka'!$C$42:$J$73,'1 - IO 01 Vodovodní přípojka'!$C$79:$K$251)</definedName>
    <definedName name="_xlnm.Print_Area" localSheetId="2">('2 - IO 02 ATS'!$C$4:$J$36,'2 - IO 02 ATS'!$C$42:$J$80,'2 - IO 02 ATS'!$C$86:$K$282)</definedName>
    <definedName name="_xlnm.Print_Area" localSheetId="3">('3 - IO 03 Přípojka kanali...'!$C$4:$J$36,'3 - IO 03 Přípojka kanali...'!$C$42:$J$70,'3 - IO 03 Přípojka kanali...'!$C$76:$K$216)</definedName>
    <definedName name="_xlnm.Print_Area" localSheetId="4">('4 - IO 04 Přípojka NN pro...'!$C$4:$J$36,'4 - IO 04 Přípojka NN pro...'!$C$42:$J$61,'4 - IO 04 Přípojka NN pro...'!$C$67:$K$89)</definedName>
    <definedName name="_xlnm.Print_Area" localSheetId="5">('5 - Elektroinstalace, MaR...'!$C$4:$J$36,'5 - Elektroinstalace, MaR...'!$C$42:$J$60,'5 - Elektroinstalace, MaR...'!$C$66:$K$86)</definedName>
    <definedName name="_xlnm.Print_Area" localSheetId="6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stavby'!$C$39:$AQ$57)</definedName>
    <definedName name="_xlnm.Print_Area" localSheetId="1">('1 - IO 01 Vodovodní přípojka'!$C$4:$J$36,'1 - IO 01 Vodovodní přípojka'!$C$42:$J$73,'1 - IO 01 Vodovodní přípojka'!$C$79:$K$251)</definedName>
    <definedName name="_xlnm.Print_Area" localSheetId="2">('2 - IO 02 ATS'!$C$4:$J$36,'2 - IO 02 ATS'!$C$42:$J$80,'2 - IO 02 ATS'!$C$86:$K$282)</definedName>
    <definedName name="_xlnm.Print_Area" localSheetId="3">('3 - IO 03 Přípojka kanali...'!$C$4:$J$36,'3 - IO 03 Přípojka kanali...'!$C$42:$J$70,'3 - IO 03 Přípojka kanali...'!$C$76:$K$216)</definedName>
    <definedName name="_xlnm.Print_Area" localSheetId="4">('4 - IO 04 Přípojka NN pro...'!$C$4:$J$36,'4 - IO 04 Přípojka NN pro...'!$C$42:$J$61,'4 - IO 04 Přípojka NN pro...'!$C$67:$K$89)</definedName>
    <definedName name="_xlnm.Print_Area" localSheetId="5">('5 - Elektroinstalace, MaR...'!$C$4:$J$36,'5 - Elektroinstalace, MaR...'!$C$42:$J$60,'5 - Elektroinstalace, MaR...'!$C$66:$K$86)</definedName>
    <definedName name="_xlnm.Print_Area" localSheetId="6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stavby'!$C$39:$AQ$57)</definedName>
  </definedNames>
  <calcPr fullCalcOnLoad="1"/>
</workbook>
</file>

<file path=xl/sharedStrings.xml><?xml version="1.0" encoding="utf-8"?>
<sst xmlns="http://schemas.openxmlformats.org/spreadsheetml/2006/main" count="6508" uniqueCount="1418">
  <si>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</si>
  <si>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</si>
  <si>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</si>
  <si>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</si>
  <si>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</si>
  <si>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</si>
  <si>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</si>
  <si>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{e5dd2c44-5e8a-402e-8d1d-300e96a59ab0}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</si>
  <si>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</si>
  <si>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</si>
  <si>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</si>
  <si>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</si>
  <si>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</si>
  <si>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</si>
  <si>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</si>
  <si>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</si>
  <si>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</si>
  <si>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</si>
  <si>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K.Vary - Goethova vyhlídka - Přípojka vody a kanalizace</t>
  </si>
  <si>
    <t>KSO:</t>
  </si>
  <si>
    <t>CC-CZ:</t>
  </si>
  <si>
    <t>Místo:</t>
  </si>
  <si>
    <t xml:space="preserve"> </t>
  </si>
  <si>
    <t>Datum:</t>
  </si>
  <si>
    <t>7. 6. 2017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</si>
  <si>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</si>
  <si>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</si>
  <si>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</si>
  <si>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</si>
  <si>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</si>
  <si>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</si>
  <si>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</si>
  <si>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</si>
  <si>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</si>
  <si>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</si>
  <si>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</si>
  <si>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</si>
  <si>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</si>
  <si>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</si>
  <si>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</si>
  <si>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</si>
  <si>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</si>
  <si>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</si>
  <si>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</si>
  <si>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</si>
  <si>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</si>
  <si>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</si>
  <si>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</si>
  <si>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</si>
  <si>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</si>
  <si>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</si>
  <si>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</si>
  <si>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</si>
  <si>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</si>
  <si>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</si>
  <si>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</si>
  <si>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</si>
  <si>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</si>
  <si>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</si>
  <si>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</si>
  <si>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</si>
  <si>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</si>
  <si>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</si>
  <si>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</si>
  <si>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</si>
  <si>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</si>
  <si>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</si>
  <si>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</si>
  <si>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</si>
  <si>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</si>
  <si>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</si>
  <si>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</si>
  <si>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</si>
  <si>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IO 01 Vodovodní přípojka</t>
  </si>
  <si>
    <t>STA</t>
  </si>
  <si>
    <t>{b4aff3a4-cf27-46d4-9d63-26a2679ce3b9}</t>
  </si>
  <si>
    <t>2</t>
  </si>
  <si>
    <t>IO 02 ATS</t>
  </si>
  <si>
    <t>{bd872151-e8c3-44fd-8b42-cae696b6d6cc}</t>
  </si>
  <si>
    <t>3</t>
  </si>
  <si>
    <t>IO 03 Přípojka kanalizace</t>
  </si>
  <si>
    <t>{dbd2f753-2a48-48ab-8671-949a514578b8}</t>
  </si>
  <si>
    <t>4</t>
  </si>
  <si>
    <t>IO 04 Přípojka NN pro ATS - rozpočet zpracován odděleně</t>
  </si>
  <si>
    <t>{786d80d2-c79e-4171-9fe5-ab959eb7833f}</t>
  </si>
  <si>
    <t>5</t>
  </si>
  <si>
    <t>Elektroinstalace, MaR - rozpočet zpracován odděleně</t>
  </si>
  <si>
    <t>{a4ed4611-882a-484b-8170-505fdd1f5b36}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</si>
  <si>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</si>
  <si>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</si>
  <si>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</si>
  <si>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</si>
  <si>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</si>
  <si>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</si>
  <si>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</si>
  <si>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IO 01 Vodovodní přípojka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</si>
  <si>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</si>
  <si>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</si>
  <si>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</si>
  <si>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</si>
  <si>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</si>
  <si>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</si>
  <si>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</si>
  <si>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</si>
  <si>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</si>
  <si>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</si>
  <si>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</si>
  <si>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</si>
  <si>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</si>
  <si>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</si>
  <si>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</si>
  <si>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</si>
  <si>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</si>
  <si>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</si>
  <si>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</si>
  <si>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</si>
  <si>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</si>
  <si>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</si>
  <si>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</si>
  <si>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</si>
  <si>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</si>
  <si>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</si>
  <si>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</si>
  <si>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</si>
  <si>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</si>
  <si>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</si>
  <si>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</si>
  <si>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</si>
  <si>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</si>
  <si>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</si>
  <si>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</si>
  <si>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</si>
  <si>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</si>
  <si>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</si>
  <si>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</si>
  <si>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</si>
  <si>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</si>
  <si>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</si>
  <si>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</si>
  <si>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2017 01</t>
  </si>
  <si>
    <t>-818093092</t>
  </si>
  <si>
    <t>VV</t>
  </si>
  <si>
    <t>(0,9+0,3)*38,5</t>
  </si>
  <si>
    <t>113107242</t>
  </si>
  <si>
    <t>Odstranění podkladu pl přes 200 m2 živičných tl 100 mm</t>
  </si>
  <si>
    <t>-601065831</t>
  </si>
  <si>
    <t>115101201</t>
  </si>
  <si>
    <t>Čerpání vody na dopravní výšku do 10 m průměrný přítok do 500 l/min</t>
  </si>
  <si>
    <t>hod</t>
  </si>
  <si>
    <t>1894819833</t>
  </si>
  <si>
    <t>115101301</t>
  </si>
  <si>
    <t>Pohotovost čerpací soupravy pro dopravní výšku do 10 m přítok do 500 l/min</t>
  </si>
  <si>
    <t>den</t>
  </si>
  <si>
    <t>2108590600</t>
  </si>
  <si>
    <t>119001421</t>
  </si>
  <si>
    <t>Dočasné zajištění kabelů a kabelových tratí ze 3 volně ložených kabelů</t>
  </si>
  <si>
    <t>m</t>
  </si>
  <si>
    <t>437514366</t>
  </si>
  <si>
    <t>6</t>
  </si>
  <si>
    <t>130001101</t>
  </si>
  <si>
    <t>Příplatek za ztížení vykopávky v blízkosti pozemního vedení</t>
  </si>
  <si>
    <t>m3</t>
  </si>
  <si>
    <t>-1612983147</t>
  </si>
  <si>
    <t>1,5*1,5*1</t>
  </si>
  <si>
    <t>7</t>
  </si>
  <si>
    <t>131101201</t>
  </si>
  <si>
    <t>Hloubení jam zapažených v hornině tř. 1 a 2 objemu do 100 m3</t>
  </si>
  <si>
    <t>-2002399189</t>
  </si>
  <si>
    <t>3,0*2,0*2,2</t>
  </si>
  <si>
    <t>13,2*0,2</t>
  </si>
  <si>
    <t>8</t>
  </si>
  <si>
    <t>131201201</t>
  </si>
  <si>
    <t>Hloubení jam zapažených v hornině tř. 3 objemu do 100 m3</t>
  </si>
  <si>
    <t>1484822782</t>
  </si>
  <si>
    <t>13,2*0,3</t>
  </si>
  <si>
    <t>9</t>
  </si>
  <si>
    <t>131201209</t>
  </si>
  <si>
    <t>Příplatek za lepivost u hloubení jam zapažených v hornině tř. 3</t>
  </si>
  <si>
    <t>2028711889</t>
  </si>
  <si>
    <t>10</t>
  </si>
  <si>
    <t>131301201</t>
  </si>
  <si>
    <t>Hloubení jam zapažených v hornině tř. 4 objemu do 100 m3</t>
  </si>
  <si>
    <t>547441516</t>
  </si>
  <si>
    <t>13,2*0,4</t>
  </si>
  <si>
    <t>11</t>
  </si>
  <si>
    <t>131301209</t>
  </si>
  <si>
    <t>Příplatek za lepivost u hloubení jam zapažených v hornině tř. 4</t>
  </si>
  <si>
    <t>-1933013395</t>
  </si>
  <si>
    <t>12</t>
  </si>
  <si>
    <t>131401201</t>
  </si>
  <si>
    <t>Hloubení jam zapažených v hornině tř. 5 objemu do 100 m3</t>
  </si>
  <si>
    <t>852286364</t>
  </si>
  <si>
    <t>13,2*0,1</t>
  </si>
  <si>
    <t>13</t>
  </si>
  <si>
    <t>132101202</t>
  </si>
  <si>
    <t>Hloubení rýh š do 2000 mm v hornině tř. 1 a 2 objemu do 1000 m3</t>
  </si>
  <si>
    <t>-1772819093</t>
  </si>
  <si>
    <t>"přívod do ATS" (1,20+1,20)*4,08+(1,20+1,40)*3,13+(1,40+1,40)*5,47+(1,40+1,20)*9,65+(1,20+1,20)*174,24</t>
  </si>
  <si>
    <t>"přívod do GV" (1,20+1,20)*271,51+(1,20+1,07)*1,56+(1,07+1,30)*13,1+(1,30+1,20)*18,18+(1,20+1,20)*2,25+(1,20+1,68)*6,19</t>
  </si>
  <si>
    <t>Mezisoučet</t>
  </si>
  <si>
    <t>1231,401*0,9*0,5</t>
  </si>
  <si>
    <t>"odpočet asfaltu" -0,4*0,9*38,5</t>
  </si>
  <si>
    <t>540,27*0,2</t>
  </si>
  <si>
    <t>14</t>
  </si>
  <si>
    <t>132201202</t>
  </si>
  <si>
    <t>Hloubení rýh š do 2000 mm v hornině tř. 3 objemu do 1000 m3</t>
  </si>
  <si>
    <t>1751600045</t>
  </si>
  <si>
    <t>540,27*0,3</t>
  </si>
  <si>
    <t>132201209</t>
  </si>
  <si>
    <t>Příplatek za lepivost k hloubení rýh š do 2000 mm v hornině tř. 3</t>
  </si>
  <si>
    <t>73291180</t>
  </si>
  <si>
    <t>16</t>
  </si>
  <si>
    <t>132301202</t>
  </si>
  <si>
    <t>Hloubení rýh š do 2000 mm v hornině tř. 4 objemu do 1000 m3</t>
  </si>
  <si>
    <t>-1682522723</t>
  </si>
  <si>
    <t>540,27*0,4</t>
  </si>
  <si>
    <t>17</t>
  </si>
  <si>
    <t>132301209</t>
  </si>
  <si>
    <t>Příplatek za lepivost k hloubení rýh š do 2000 mm v hornině tř. 4</t>
  </si>
  <si>
    <t>1134218766</t>
  </si>
  <si>
    <t>18</t>
  </si>
  <si>
    <t>132401201</t>
  </si>
  <si>
    <t>Hloubení rýh š do 2000 mm v hornině tř. 5</t>
  </si>
  <si>
    <t>60976925</t>
  </si>
  <si>
    <t>540,27*0,1</t>
  </si>
  <si>
    <t>19</t>
  </si>
  <si>
    <t>151301201</t>
  </si>
  <si>
    <t>Zřízení hnaného pažení stěn výkopu hl do 4 m</t>
  </si>
  <si>
    <t>1325893383</t>
  </si>
  <si>
    <t>(3,0+2,0)*2*2,2</t>
  </si>
  <si>
    <t>20</t>
  </si>
  <si>
    <t>151301211</t>
  </si>
  <si>
    <t>Odstranění pažení stěn hnaného hl do 4 m</t>
  </si>
  <si>
    <t>-1429833623</t>
  </si>
  <si>
    <t>151301301</t>
  </si>
  <si>
    <t>Zřízení rozepření stěn při pažení hnaném hl do 4 m</t>
  </si>
  <si>
    <t>170898035</t>
  </si>
  <si>
    <t>22</t>
  </si>
  <si>
    <t>151301311</t>
  </si>
  <si>
    <t>Odstranění rozepření stěn při pažení hnaném hl do 4 m</t>
  </si>
  <si>
    <t>1776227181</t>
  </si>
  <si>
    <t>23</t>
  </si>
  <si>
    <t>151101101</t>
  </si>
  <si>
    <t>Zřízení příložného pažení a rozepření stěn rýh hl do 2 m</t>
  </si>
  <si>
    <t>-905549949</t>
  </si>
  <si>
    <t>1231,401*0,5</t>
  </si>
  <si>
    <t>24</t>
  </si>
  <si>
    <t>151101111</t>
  </si>
  <si>
    <t>Odstranění příložného pažení a rozepření stěn rýh hl do 2 m</t>
  </si>
  <si>
    <t>-161761690</t>
  </si>
  <si>
    <t>25</t>
  </si>
  <si>
    <t>161101101</t>
  </si>
  <si>
    <t>Svislé přemístění výkopku z horniny tř. 1 až 4 hl výkopu do 2,5 m</t>
  </si>
  <si>
    <t>23833653</t>
  </si>
  <si>
    <t>2,64+3,96+5,28+108,054+162,081+216,108</t>
  </si>
  <si>
    <t>26</t>
  </si>
  <si>
    <t>161101151</t>
  </si>
  <si>
    <t>Svislé přemístění výkopku z horniny tř. 5 až 7 hl výkopu do 2,5 m</t>
  </si>
  <si>
    <t>-2102818228</t>
  </si>
  <si>
    <t>1,32+54,027</t>
  </si>
  <si>
    <t>27</t>
  </si>
  <si>
    <t>162301101</t>
  </si>
  <si>
    <t>Vodorovné přemístění do 500 m výkopku z horniny tř. 1 až 4</t>
  </si>
  <si>
    <t>-1771893096</t>
  </si>
  <si>
    <t>"přebytek" 498,123-337,557</t>
  </si>
  <si>
    <t>28</t>
  </si>
  <si>
    <t>162301151</t>
  </si>
  <si>
    <t>Vodorovné přemístění výkopku/sypaniny z hornin tř. 5 až 7 do 500 m</t>
  </si>
  <si>
    <t>-2135707107</t>
  </si>
  <si>
    <t>29</t>
  </si>
  <si>
    <t>174101101</t>
  </si>
  <si>
    <t>Zásyp jam, šachet rýh nebo kolem objektů sypaninou se zhutněním</t>
  </si>
  <si>
    <t>659057868</t>
  </si>
  <si>
    <t>"výkop celkem" 498,123+55,347</t>
  </si>
  <si>
    <t>-0,463*0,9*509,4</t>
  </si>
  <si>
    <t>"VŠ" -1,44*1,04*2,0</t>
  </si>
  <si>
    <t>"štěrkové lože"-0,3</t>
  </si>
  <si>
    <t>"podklad.beton" -0,351</t>
  </si>
  <si>
    <t>Součet</t>
  </si>
  <si>
    <t>30</t>
  </si>
  <si>
    <t>175101101</t>
  </si>
  <si>
    <t>Obsyp potrubí bez prohození sypaniny z hornin tř. 1 až 4 uloženým do 3 m od kraje výkopu</t>
  </si>
  <si>
    <t>-529398139</t>
  </si>
  <si>
    <t>0,363*0,9*509,4</t>
  </si>
  <si>
    <t>31</t>
  </si>
  <si>
    <t>M</t>
  </si>
  <si>
    <t>583313450</t>
  </si>
  <si>
    <t>kamenivo těžené drobné frakce 0-4</t>
  </si>
  <si>
    <t>t</t>
  </si>
  <si>
    <t>617563119</t>
  </si>
  <si>
    <t>166,421*1,01*1,1*1,89</t>
  </si>
  <si>
    <t>32</t>
  </si>
  <si>
    <t>181006124</t>
  </si>
  <si>
    <t>Rozprostření zemin tl vrstvy do 0,3 m schopných zúrodnění ve sklonu přes 1:5</t>
  </si>
  <si>
    <t>13685615</t>
  </si>
  <si>
    <t>(160,566+55,347)/0,3</t>
  </si>
  <si>
    <t>Zakládání</t>
  </si>
  <si>
    <t>33</t>
  </si>
  <si>
    <t>271572211</t>
  </si>
  <si>
    <t>Násyp pod základové konstrukce se zhutněním z netříděného štěrkopísku</t>
  </si>
  <si>
    <t>-1036063204</t>
  </si>
  <si>
    <t>"VŠ" 2,0*1,5*0,1</t>
  </si>
  <si>
    <t>34</t>
  </si>
  <si>
    <t>275311126</t>
  </si>
  <si>
    <t>Základové patky a bloky z betonu prostého C 20/25</t>
  </si>
  <si>
    <t>101948246</t>
  </si>
  <si>
    <t>(PI*0,2*0,2*0,6)</t>
  </si>
  <si>
    <t>Svislé a kompletní konstrukce</t>
  </si>
  <si>
    <t>35</t>
  </si>
  <si>
    <t>388129151</t>
  </si>
  <si>
    <t>Montáž vodoměrné šachty ze ŽB dílců prefabrikovaných, 1200x900 mm</t>
  </si>
  <si>
    <t>kus</t>
  </si>
  <si>
    <t>-1149633340</t>
  </si>
  <si>
    <t>36</t>
  </si>
  <si>
    <t>5922466R</t>
  </si>
  <si>
    <t>vodoměrná šachta monolitická, vrnitřní rozměry 1200/800 mm, se stupadly a zákrytovou deskou - komplet dodávka vč. poklopu B125 D600</t>
  </si>
  <si>
    <t>684847252</t>
  </si>
  <si>
    <t>Vodorovné konstrukce</t>
  </si>
  <si>
    <t>37</t>
  </si>
  <si>
    <t>451573111</t>
  </si>
  <si>
    <t>Lože pod potrubí otevřený výkop ze štěrkopísku</t>
  </si>
  <si>
    <t>352854020</t>
  </si>
  <si>
    <t>0,1*0,9*509,4</t>
  </si>
  <si>
    <t>38</t>
  </si>
  <si>
    <t>452313131</t>
  </si>
  <si>
    <t>Podkladní bloky z betonu prostého tř. C 12/15 otevřený výkop</t>
  </si>
  <si>
    <t>852561043</t>
  </si>
  <si>
    <t>0,5*0,7*0,5*12</t>
  </si>
  <si>
    <t>39</t>
  </si>
  <si>
    <t>452353101</t>
  </si>
  <si>
    <t>Bednění podkladních bloků otevřený výkop</t>
  </si>
  <si>
    <t>-1405427140</t>
  </si>
  <si>
    <t>(0,5+0,7)*2*0,5*12</t>
  </si>
  <si>
    <t>Komunikace</t>
  </si>
  <si>
    <t>40</t>
  </si>
  <si>
    <t>566901232</t>
  </si>
  <si>
    <t>Vyspravení podkladu po překopech ing sítí plochy přes 15 m2 štěrkodrtí tl. 150 mm</t>
  </si>
  <si>
    <t>515965756</t>
  </si>
  <si>
    <t>41</t>
  </si>
  <si>
    <t>566901261</t>
  </si>
  <si>
    <t>Vyspravení podkladu po překopech ing sítí plochy přes 15 m2 obalovaným kamenivem ACP (OK) tl. 100 mm</t>
  </si>
  <si>
    <t>914383916</t>
  </si>
  <si>
    <t>42</t>
  </si>
  <si>
    <t>572341111</t>
  </si>
  <si>
    <t>Vyspravení krytu komunikací po překopech plochy přes 15 m2 asfalt betonem ACO (AB) tl 50 mm</t>
  </si>
  <si>
    <t>415548504</t>
  </si>
  <si>
    <t>43</t>
  </si>
  <si>
    <t>573211111</t>
  </si>
  <si>
    <t>Postřik živičný spojovací z asfaltu v množství 0,60 kg/m2</t>
  </si>
  <si>
    <t>-1629134229</t>
  </si>
  <si>
    <t>Úpravy povrchů, podlahy a osazování výplní</t>
  </si>
  <si>
    <t>44</t>
  </si>
  <si>
    <t>631311134</t>
  </si>
  <si>
    <t>Mazanina tl do 240 mm z betonu prostého bez zvýšených nároků na prostředí tř. C 16/20</t>
  </si>
  <si>
    <t>1937641800</t>
  </si>
  <si>
    <t>"VŠ" 1,8*1,3*0,15</t>
  </si>
  <si>
    <t>45</t>
  </si>
  <si>
    <t>631319175</t>
  </si>
  <si>
    <t>Příplatek k mazanině tl do 240 mm za stržení povrchu spodní vrstvy před vložením výztuže</t>
  </si>
  <si>
    <t>-1164111491</t>
  </si>
  <si>
    <t>46</t>
  </si>
  <si>
    <t>631362021</t>
  </si>
  <si>
    <t>Výztuž mazanin svařovanými sítěmi Kari</t>
  </si>
  <si>
    <t>-1092465903</t>
  </si>
  <si>
    <t>"podklad.beton vš" (1,8*1,3)*0,0035*1,08</t>
  </si>
  <si>
    <t>Trubní vedení</t>
  </si>
  <si>
    <t>47</t>
  </si>
  <si>
    <t>871211211</t>
  </si>
  <si>
    <t>Montáž potrubí z PE100 SDR 11 otevřený výkop svařovaných elektrotvarovkou D 63 x 5,8 mm</t>
  </si>
  <si>
    <t>819287048</t>
  </si>
  <si>
    <t>48</t>
  </si>
  <si>
    <t>286135271</t>
  </si>
  <si>
    <t>potrubí PE100 RC+ DOQ, SDR11 63x5,80 , 100 m</t>
  </si>
  <si>
    <t>-678849687</t>
  </si>
  <si>
    <t>509,4*1,015</t>
  </si>
  <si>
    <t>49</t>
  </si>
  <si>
    <t>871393121</t>
  </si>
  <si>
    <t>Montáž kanalizačního potrubí z PVC těsněné gumovým kroužkem otevřený výkop sklon do 20 % DN 400</t>
  </si>
  <si>
    <t>-1441109808</t>
  </si>
  <si>
    <t>50</t>
  </si>
  <si>
    <t>286113270</t>
  </si>
  <si>
    <t>trubka kanalizace plastová KGEM-400x1000 mm SN4</t>
  </si>
  <si>
    <t>412293642</t>
  </si>
  <si>
    <t>51</t>
  </si>
  <si>
    <t>877211101</t>
  </si>
  <si>
    <t>Montáž elektrospojek na potrubí z PE trub d 63</t>
  </si>
  <si>
    <t>1785861409</t>
  </si>
  <si>
    <t>25+9</t>
  </si>
  <si>
    <t>52</t>
  </si>
  <si>
    <t>286159720</t>
  </si>
  <si>
    <t>elektrospojka SDR 11, PE 100, PN 16 d 63</t>
  </si>
  <si>
    <t>-362424184</t>
  </si>
  <si>
    <t>53</t>
  </si>
  <si>
    <t>286148670</t>
  </si>
  <si>
    <t>oblouk 90°, SDR 11, PE 100 RC, PN 16, d 90</t>
  </si>
  <si>
    <t>575545574</t>
  </si>
  <si>
    <t>2*1,015</t>
  </si>
  <si>
    <t>54</t>
  </si>
  <si>
    <t>286148950</t>
  </si>
  <si>
    <t>oblouk 45°, SDR 11, PE 100, PN 16, d 63</t>
  </si>
  <si>
    <t>809234180</t>
  </si>
  <si>
    <t>5*1,015</t>
  </si>
  <si>
    <t>55</t>
  </si>
  <si>
    <t>286148951</t>
  </si>
  <si>
    <t>oblouk 30°, SDR 11, PE 100, PN 16, d 63</t>
  </si>
  <si>
    <t>548083198</t>
  </si>
  <si>
    <t>56</t>
  </si>
  <si>
    <t>286148952</t>
  </si>
  <si>
    <t>oblouk 60°, SDR 11, PE 100, PN 16, d 63</t>
  </si>
  <si>
    <t>-992201542</t>
  </si>
  <si>
    <t>57</t>
  </si>
  <si>
    <t>877211113</t>
  </si>
  <si>
    <t>Montáž elektro T-kusů na potrubí z PE trub d 63</t>
  </si>
  <si>
    <t>1109474011</t>
  </si>
  <si>
    <t>58</t>
  </si>
  <si>
    <t>286149581</t>
  </si>
  <si>
    <t>elektro T-kus s prodlouženými hrdly, PE 100, PN 16, d 63</t>
  </si>
  <si>
    <t>-468299072</t>
  </si>
  <si>
    <t>59</t>
  </si>
  <si>
    <t>891211112</t>
  </si>
  <si>
    <t>Montáž vodovodních šoupátek otevřený výkop DN 50</t>
  </si>
  <si>
    <t>-1840326363</t>
  </si>
  <si>
    <t>60</t>
  </si>
  <si>
    <t>42221147R</t>
  </si>
  <si>
    <t>rohový ventil litinový s výstupem ISO pro PE potrubí G2" PN16</t>
  </si>
  <si>
    <t>644433054</t>
  </si>
  <si>
    <t>61</t>
  </si>
  <si>
    <t>89124711R</t>
  </si>
  <si>
    <t>Montáž hydrantů podzemních DN 50</t>
  </si>
  <si>
    <t>979969410</t>
  </si>
  <si>
    <t>62</t>
  </si>
  <si>
    <t>42273000R</t>
  </si>
  <si>
    <t>odběrová souprava s odvodněním DN 2"</t>
  </si>
  <si>
    <t>-108081648</t>
  </si>
  <si>
    <t>63</t>
  </si>
  <si>
    <t>891319111</t>
  </si>
  <si>
    <t>Montáž navrtávacích pasů na potrubí z jakýchkoli trub DN 150</t>
  </si>
  <si>
    <t>599357882</t>
  </si>
  <si>
    <t>64</t>
  </si>
  <si>
    <t>422735622</t>
  </si>
  <si>
    <t>navrtávací pas z tvárné litiny uzávěrový, pro vodovodní lit.a ocel.potrubí 150-2”</t>
  </si>
  <si>
    <t>-106936226</t>
  </si>
  <si>
    <t>65</t>
  </si>
  <si>
    <t>422735631</t>
  </si>
  <si>
    <t>pryžová vložka pro použití na ocelové potrubí DN 150</t>
  </si>
  <si>
    <t>2093865929</t>
  </si>
  <si>
    <t>66</t>
  </si>
  <si>
    <t>892233111</t>
  </si>
  <si>
    <t>Proplach a desinfekce vodovodního potrubí DN od 40 do 70</t>
  </si>
  <si>
    <t>-448942151</t>
  </si>
  <si>
    <t>67</t>
  </si>
  <si>
    <t>892241111</t>
  </si>
  <si>
    <t>Tlaková zkouška vodovodního potrubí do 80</t>
  </si>
  <si>
    <t>-592926936</t>
  </si>
  <si>
    <t>68</t>
  </si>
  <si>
    <t>892372111</t>
  </si>
  <si>
    <t>Zabezpečení konců vodovodního potrubí DN do 300 při tlakových zkouškách</t>
  </si>
  <si>
    <t>2105411880</t>
  </si>
  <si>
    <t>69</t>
  </si>
  <si>
    <t>899401113</t>
  </si>
  <si>
    <t>Osazení poklopů litinových hydrantových</t>
  </si>
  <si>
    <t>1123991407</t>
  </si>
  <si>
    <t>70</t>
  </si>
  <si>
    <t>422928120</t>
  </si>
  <si>
    <t>uliční poklop hydrantový tuhý</t>
  </si>
  <si>
    <t>-184529358</t>
  </si>
  <si>
    <t>71</t>
  </si>
  <si>
    <t>422926261</t>
  </si>
  <si>
    <t>podkladní deska pro podzem.hydranty</t>
  </si>
  <si>
    <t>-796303593</t>
  </si>
  <si>
    <t>72</t>
  </si>
  <si>
    <t>899712111</t>
  </si>
  <si>
    <t>Orientační tabulky na zdivu</t>
  </si>
  <si>
    <t>-2025921468</t>
  </si>
  <si>
    <t>73</t>
  </si>
  <si>
    <t>422928110</t>
  </si>
  <si>
    <t>uliční poklop šoupátkový tuhý</t>
  </si>
  <si>
    <t>1446075446</t>
  </si>
  <si>
    <t>74</t>
  </si>
  <si>
    <t>422926260</t>
  </si>
  <si>
    <t>podkladní deska univerzální pro uliční poklopy</t>
  </si>
  <si>
    <t>-1496852683</t>
  </si>
  <si>
    <t>75</t>
  </si>
  <si>
    <t>422910821</t>
  </si>
  <si>
    <t>souprava zemní teleskop. hl. 1,3-1,8 m</t>
  </si>
  <si>
    <t>862520775</t>
  </si>
  <si>
    <t>76</t>
  </si>
  <si>
    <t>899401111</t>
  </si>
  <si>
    <t>Osazení poklopů litinových ventilových</t>
  </si>
  <si>
    <t>-1868412835</t>
  </si>
  <si>
    <t>77</t>
  </si>
  <si>
    <t>899713111</t>
  </si>
  <si>
    <t>Orientační tabulky na sloupku betonovém nebo ocelovém</t>
  </si>
  <si>
    <t>-1841477388</t>
  </si>
  <si>
    <t>78</t>
  </si>
  <si>
    <t>141208200</t>
  </si>
  <si>
    <t>trubka ocelová bezešvá hladká kruhová 11353.1 D54 tl 4,5 mm</t>
  </si>
  <si>
    <t>-2017363766</t>
  </si>
  <si>
    <t>Ostatní konstrukce a práce-bourání</t>
  </si>
  <si>
    <t>79</t>
  </si>
  <si>
    <t>592000000</t>
  </si>
  <si>
    <t>obnovení odvodnění pěšiny</t>
  </si>
  <si>
    <t>-1760377735</t>
  </si>
  <si>
    <t>80</t>
  </si>
  <si>
    <t>592100000</t>
  </si>
  <si>
    <t>napojení přípojky na ZTI rozvody</t>
  </si>
  <si>
    <t>-629414845</t>
  </si>
  <si>
    <t>81</t>
  </si>
  <si>
    <t>919121112</t>
  </si>
  <si>
    <t>Těsnění spár zálivkou za studena pro komůrky š 10 mm hl 25 mm s těsnicím profilem</t>
  </si>
  <si>
    <t>-1827968682</t>
  </si>
  <si>
    <t>28,5+10,0*2</t>
  </si>
  <si>
    <t>82</t>
  </si>
  <si>
    <t>919735112</t>
  </si>
  <si>
    <t>Řezání stávajícího živičného krytu hl do 100 mm</t>
  </si>
  <si>
    <t>-1766855753</t>
  </si>
  <si>
    <t>997</t>
  </si>
  <si>
    <t>Přesun sutě</t>
  </si>
  <si>
    <t>83</t>
  </si>
  <si>
    <t>997013501</t>
  </si>
  <si>
    <t>Odvoz suti a vybouraných hmot na skládku nebo meziskládku do 1 km se složením</t>
  </si>
  <si>
    <t>-257625015</t>
  </si>
  <si>
    <t>84</t>
  </si>
  <si>
    <t>997013509</t>
  </si>
  <si>
    <t>Příplatek k odvozu suti a vybouraných hmot na skládku ZKD 1 km přes 1 km</t>
  </si>
  <si>
    <t>1255685743</t>
  </si>
  <si>
    <t>30,492*19</t>
  </si>
  <si>
    <t>85</t>
  </si>
  <si>
    <t>997211612</t>
  </si>
  <si>
    <t>Nakládání vybouraných hmot na dopravní prostředky pro vodorovnou dopravu</t>
  </si>
  <si>
    <t>-55701684</t>
  </si>
  <si>
    <t>86</t>
  </si>
  <si>
    <t>997221845</t>
  </si>
  <si>
    <t>Poplatek za uložení odpadu z asfaltových povrchů na skládce (skládkovné)</t>
  </si>
  <si>
    <t>-1550458671</t>
  </si>
  <si>
    <t>87</t>
  </si>
  <si>
    <t>997221855</t>
  </si>
  <si>
    <t>Poplatek za uložení odpadu z kameniva na skládce (skládkovné)</t>
  </si>
  <si>
    <t>-953616929</t>
  </si>
  <si>
    <t>998</t>
  </si>
  <si>
    <t>Přesun hmot</t>
  </si>
  <si>
    <t>88</t>
  </si>
  <si>
    <t>998225111</t>
  </si>
  <si>
    <t>Přesun hmot pro pozemní komunikace s krytem z kamene, monolitickým betonovým nebo živičným</t>
  </si>
  <si>
    <t>1140910380</t>
  </si>
  <si>
    <t>89</t>
  </si>
  <si>
    <t>998276101</t>
  </si>
  <si>
    <t>Přesun hmot pro trubní vedení z trub z plastických hmot otevřený výkop</t>
  </si>
  <si>
    <t>-2016351061</t>
  </si>
  <si>
    <t>Práce a dodávky M</t>
  </si>
  <si>
    <t>21-M</t>
  </si>
  <si>
    <t>Elektromontáže</t>
  </si>
  <si>
    <t>90</t>
  </si>
  <si>
    <t>210900523</t>
  </si>
  <si>
    <t>Montáž vodičů volně uložených</t>
  </si>
  <si>
    <t>11848365</t>
  </si>
  <si>
    <t>91</t>
  </si>
  <si>
    <t>341408240</t>
  </si>
  <si>
    <t>vodič silový s Cu jádrem CY H07 V-U 2,50 mm2</t>
  </si>
  <si>
    <t>128</t>
  </si>
  <si>
    <t>-1227011523</t>
  </si>
  <si>
    <t>23-M</t>
  </si>
  <si>
    <t>Montáže potrubí</t>
  </si>
  <si>
    <t>92</t>
  </si>
  <si>
    <t>5922467R</t>
  </si>
  <si>
    <t>dod+mtž vystrojení vodoměrné šachty vodoměrnou soupravou</t>
  </si>
  <si>
    <t>kpl</t>
  </si>
  <si>
    <t>1488668872</t>
  </si>
  <si>
    <t>46-M</t>
  </si>
  <si>
    <t>Zemní práce při extr.mont.pracích</t>
  </si>
  <si>
    <t>93</t>
  </si>
  <si>
    <t>460010025</t>
  </si>
  <si>
    <t>Vytyčení trasy inženýrských sítí v zastavěném prostoru</t>
  </si>
  <si>
    <t>km</t>
  </si>
  <si>
    <t>1865144153</t>
  </si>
  <si>
    <t>94</t>
  </si>
  <si>
    <t>460490013</t>
  </si>
  <si>
    <t>Zakrytí potrubí výstražnou fólií PVC š 33 cm</t>
  </si>
  <si>
    <t>-148643088</t>
  </si>
  <si>
    <t>95</t>
  </si>
  <si>
    <t>PPV</t>
  </si>
  <si>
    <t>Podíl přidružených výkonů</t>
  </si>
  <si>
    <t>%</t>
  </si>
  <si>
    <t>-316660028</t>
  </si>
  <si>
    <t>OST</t>
  </si>
  <si>
    <t>Ostatní</t>
  </si>
  <si>
    <t>96</t>
  </si>
  <si>
    <t>980107111</t>
  </si>
  <si>
    <t>Zkouška zhutnění zásypu</t>
  </si>
  <si>
    <t>-1329558591</t>
  </si>
  <si>
    <t>97</t>
  </si>
  <si>
    <t>980108111</t>
  </si>
  <si>
    <t>Zkouška vhodnosti zásypového materiálu</t>
  </si>
  <si>
    <t>233484611</t>
  </si>
  <si>
    <t>98</t>
  </si>
  <si>
    <t>99223311</t>
  </si>
  <si>
    <t>Zaměření skutečného provedení</t>
  </si>
  <si>
    <t>147312427</t>
  </si>
  <si>
    <t>2 - IO 02 ATS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</si>
  <si>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</si>
  <si>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</si>
  <si>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</si>
  <si>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</si>
  <si>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</si>
  <si>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</si>
  <si>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</si>
  <si>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</si>
  <si>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</si>
  <si>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</si>
  <si>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</si>
  <si>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</si>
  <si>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35-M - Montáž čerpadel, kompr.a vodoh.zař.</t>
  </si>
  <si>
    <t>2085357431</t>
  </si>
  <si>
    <t>979822180</t>
  </si>
  <si>
    <t>121101101</t>
  </si>
  <si>
    <t>Sejmutí ornice s přemístěním na vzdálenost do 50 m</t>
  </si>
  <si>
    <t>-370704460</t>
  </si>
  <si>
    <t>23,0*0,15</t>
  </si>
  <si>
    <t>122201101</t>
  </si>
  <si>
    <t>Odkopávky a prokopávky nezapažené v hornině tř. 3 objem do 100 m3</t>
  </si>
  <si>
    <t>1730160449</t>
  </si>
  <si>
    <t>20,2*0,1</t>
  </si>
  <si>
    <t>132201101</t>
  </si>
  <si>
    <t>Hloubení rýh š do 600 mm v hornině tř. 3 objemu do 100 m3</t>
  </si>
  <si>
    <t>1466010653</t>
  </si>
  <si>
    <t>12,12*0,9*0,35</t>
  </si>
  <si>
    <t>162201102</t>
  </si>
  <si>
    <t>Vodorovné přemístění do 50 m výkopku z horniny tř. 1 až 4</t>
  </si>
  <si>
    <t>57313957</t>
  </si>
  <si>
    <t>2,02+3,818-0,855</t>
  </si>
  <si>
    <t>171201101</t>
  </si>
  <si>
    <t>Uložení sypaniny do násypů nezhutněných</t>
  </si>
  <si>
    <t>-913247941</t>
  </si>
  <si>
    <t>1491496369</t>
  </si>
  <si>
    <t>200000001</t>
  </si>
  <si>
    <t>Dod+mtž zemnící pásek</t>
  </si>
  <si>
    <t>-188552583</t>
  </si>
  <si>
    <t>1586758218</t>
  </si>
  <si>
    <t>"pod základy" 4,24*0,1</t>
  </si>
  <si>
    <t>"schod před vchodem" 1,6*0,15</t>
  </si>
  <si>
    <t>274313511</t>
  </si>
  <si>
    <t>Základové pásy z betonu tř. C 12/15</t>
  </si>
  <si>
    <t>-524578298</t>
  </si>
  <si>
    <t>274351215</t>
  </si>
  <si>
    <t>Zřízení bednění stěn základových pásů</t>
  </si>
  <si>
    <t>-1876199689</t>
  </si>
  <si>
    <t>24,24*0,2</t>
  </si>
  <si>
    <t>274351216</t>
  </si>
  <si>
    <t>Odstranění bednění stěn základových pásů</t>
  </si>
  <si>
    <t>-122230204</t>
  </si>
  <si>
    <t>275313511</t>
  </si>
  <si>
    <t>Základové patky z betonu tř. C 12/15</t>
  </si>
  <si>
    <t>-1325231328</t>
  </si>
  <si>
    <t>"pro čerpadla" 0,0714+0,065</t>
  </si>
  <si>
    <t>275351215</t>
  </si>
  <si>
    <t>Zřízení bednění stěn základových patek</t>
  </si>
  <si>
    <t>-1544587070</t>
  </si>
  <si>
    <t>0,525+0,52</t>
  </si>
  <si>
    <t>275351216</t>
  </si>
  <si>
    <t>Odstranění bednění stěn základových patek</t>
  </si>
  <si>
    <t>-233829406</t>
  </si>
  <si>
    <t>342271334</t>
  </si>
  <si>
    <t>Příčky tl 115 mm z tvárnic vápenopískových na pero a drážku 8DF na MC vč. překladů</t>
  </si>
  <si>
    <t>334462012</t>
  </si>
  <si>
    <t>10,92*2,5-2</t>
  </si>
  <si>
    <t>342278001</t>
  </si>
  <si>
    <t>Příčky tl 75 mm z cihel vápenopískových 1str.štípaná  P 25 na MC vč. nerez kotevních spon.překladů</t>
  </si>
  <si>
    <t>1316348255</t>
  </si>
  <si>
    <t>30,8-2,0</t>
  </si>
  <si>
    <t>417321313</t>
  </si>
  <si>
    <t>Ztužující pásy a věnce ze ŽB tř. C 16/20</t>
  </si>
  <si>
    <t>2046897649</t>
  </si>
  <si>
    <t>417353123</t>
  </si>
  <si>
    <t>Ztracené bednění věnců z vápenopískových U-profilů pro pohledové a lícové zdivo tl 115 mm dl 123 mm</t>
  </si>
  <si>
    <t>-997385790</t>
  </si>
  <si>
    <t>417361821</t>
  </si>
  <si>
    <t>Výztuž ztužujících pásů a věnců betonářskou ocelí 10 505</t>
  </si>
  <si>
    <t>-109618698</t>
  </si>
  <si>
    <t>430321313</t>
  </si>
  <si>
    <t>Schodišťová konstrukce a rampa ze ŽB tř. C 16/20</t>
  </si>
  <si>
    <t>1651499709</t>
  </si>
  <si>
    <t>1,92*0,42</t>
  </si>
  <si>
    <t>431351121</t>
  </si>
  <si>
    <t>Zřízení bednění podest schodišť a ramp přímočarých v do 4 m</t>
  </si>
  <si>
    <t>-1586648504</t>
  </si>
  <si>
    <t>3,92*0,2</t>
  </si>
  <si>
    <t>431351122</t>
  </si>
  <si>
    <t>Odstranění bednění podest schodišť a ramp přímočarých v do 4 m</t>
  </si>
  <si>
    <t>205596653</t>
  </si>
  <si>
    <t>622461151</t>
  </si>
  <si>
    <t>vnější omítka stěn soklová mozaika složitosti II</t>
  </si>
  <si>
    <t>-76838803</t>
  </si>
  <si>
    <t>(4,778+3,08)*2*0,1</t>
  </si>
  <si>
    <t>627452111</t>
  </si>
  <si>
    <t>Spárování rovných zdí, komínů nebo pilířů z cihel MC</t>
  </si>
  <si>
    <t>-161377784</t>
  </si>
  <si>
    <t>631311123</t>
  </si>
  <si>
    <t>Mazanina tl do 120 mm z betonu prostého tř. C 12/15</t>
  </si>
  <si>
    <t>1326405262</t>
  </si>
  <si>
    <t>10,926*0,1</t>
  </si>
  <si>
    <t>6,55*0,085</t>
  </si>
  <si>
    <t>631319173</t>
  </si>
  <si>
    <t>Příplatek k mazanině tl do 120 mm za stržení povrchu spodní vrstvy před vložením výztuže</t>
  </si>
  <si>
    <t>-834541893</t>
  </si>
  <si>
    <t>631351101</t>
  </si>
  <si>
    <t>Zřízení bednění rýh a hran v podlahách</t>
  </si>
  <si>
    <t>-886670041</t>
  </si>
  <si>
    <t>6,8*0,2</t>
  </si>
  <si>
    <t>631351102</t>
  </si>
  <si>
    <t>Odstranění bednění rýh a hran v podlahách</t>
  </si>
  <si>
    <t>628152058</t>
  </si>
  <si>
    <t>631361921</t>
  </si>
  <si>
    <t>Výztuž mazanin svařovanými sítěmi</t>
  </si>
  <si>
    <t>697560761</t>
  </si>
  <si>
    <t>10,926*0,005*1,08</t>
  </si>
  <si>
    <t>6,55*0,0035*1,08</t>
  </si>
  <si>
    <t>635111215</t>
  </si>
  <si>
    <t>Násyp pod podlahy ze štěrkopísku se zhutněním</t>
  </si>
  <si>
    <t>-764854102</t>
  </si>
  <si>
    <t>5,38*0,2</t>
  </si>
  <si>
    <t>637111111</t>
  </si>
  <si>
    <t>Okapový chodník ze štěrkopísku tl 100 mm s udusáním</t>
  </si>
  <si>
    <t>571774559</t>
  </si>
  <si>
    <t>637211122</t>
  </si>
  <si>
    <t>Okapový chodník z betonových dlaždic tl 60 mm kladených do písku se zalitím spár MC</t>
  </si>
  <si>
    <t>848078668</t>
  </si>
  <si>
    <t>90000R</t>
  </si>
  <si>
    <t>dod+mtž redukce KGR 100/125 s krycí nerez mřížkou vč. rámečku a napojení na odpad</t>
  </si>
  <si>
    <t>soubor</t>
  </si>
  <si>
    <t>1858223136</t>
  </si>
  <si>
    <t>949111111</t>
  </si>
  <si>
    <t>Lešení lehké pomocké kozové trubkové o výšce lešeňové podlahy do 1,2 m</t>
  </si>
  <si>
    <t>-2119261184</t>
  </si>
  <si>
    <t>949111112</t>
  </si>
  <si>
    <t>Lešení lehké pomocké kozové trubkové o výšce lešeňové podlahy do 1,9 m</t>
  </si>
  <si>
    <t>295692418</t>
  </si>
  <si>
    <t>952901221</t>
  </si>
  <si>
    <t>Vyčištění budov průmyslových objektů při jakékoliv výšce podlaží</t>
  </si>
  <si>
    <t>1109233247</t>
  </si>
  <si>
    <t>998011001</t>
  </si>
  <si>
    <t>Přesun hmot pro budovy zděné v do 6 m</t>
  </si>
  <si>
    <t>1048868419</t>
  </si>
  <si>
    <t>PSV</t>
  </si>
  <si>
    <t>Práce a dodávky PSV</t>
  </si>
  <si>
    <t>711</t>
  </si>
  <si>
    <t>Izolace proti vodě, vlhkosti a plynům</t>
  </si>
  <si>
    <t>111631500</t>
  </si>
  <si>
    <t>lak asfaltový penetrační ALP- 9 kg</t>
  </si>
  <si>
    <t>-4980110</t>
  </si>
  <si>
    <t>10,926*0,0002*3</t>
  </si>
  <si>
    <t>628321340</t>
  </si>
  <si>
    <t>Hydroizolační pás z oxidovaného asfaltu s nosnou vložkou ze skleněné rohože, seshora s jemným separačním posypem, zespod opatřen separační PE fólií, tl. 4 mm</t>
  </si>
  <si>
    <t>-913394494</t>
  </si>
  <si>
    <t>628331590</t>
  </si>
  <si>
    <t>Hydroizolační pás z oxidovaného asfaltu s vložkou ze skleněné tkaniny, shora s minerálním jemnozrnným posypem a zdola PE fólií, tl. 4mm</t>
  </si>
  <si>
    <t>-160718613</t>
  </si>
  <si>
    <t>711111001</t>
  </si>
  <si>
    <t>Provedení izolace proti zemní vlhkosti vodorovné za studena nátěrem penetračním</t>
  </si>
  <si>
    <t>1349551337</t>
  </si>
  <si>
    <t>711141559</t>
  </si>
  <si>
    <t>Provedení izolace proti zemní vlhkosti pásy přitavením vodorovné NAIP</t>
  </si>
  <si>
    <t>443459199</t>
  </si>
  <si>
    <t>10,926*2</t>
  </si>
  <si>
    <t>998711201</t>
  </si>
  <si>
    <t>Přesun hmot procentní pro izolace proti vodě, vlhkosti a plynům v objektech v do 6 m</t>
  </si>
  <si>
    <t>876777553</t>
  </si>
  <si>
    <t>712</t>
  </si>
  <si>
    <t>Povlakové krytiny</t>
  </si>
  <si>
    <t>628220060</t>
  </si>
  <si>
    <t>pás asfaltovaný V13</t>
  </si>
  <si>
    <t>921968307</t>
  </si>
  <si>
    <t>628220070</t>
  </si>
  <si>
    <t>šindel asfaltový - dodávka</t>
  </si>
  <si>
    <t>435806414</t>
  </si>
  <si>
    <t>712451112</t>
  </si>
  <si>
    <t>Provedení povlakové krytiny střech jednoduchých do 30° přilepením asfaltového šindele vč. odvětrávačů</t>
  </si>
  <si>
    <t>-999931373</t>
  </si>
  <si>
    <t>712451312</t>
  </si>
  <si>
    <t>Provedení povlakové krytiny šindelových střech do 30° úprava asfaltového šindele u okapu</t>
  </si>
  <si>
    <t>-125689536</t>
  </si>
  <si>
    <t>712451313</t>
  </si>
  <si>
    <t>Provedení povlakové krytiny šindelových střech do 30° úprava asfaltového šindele u nároží</t>
  </si>
  <si>
    <t>808208187</t>
  </si>
  <si>
    <t>712451511</t>
  </si>
  <si>
    <t>Provedení povlakové krytiny šindelových střech do 30° přibitím podkladního pásu</t>
  </si>
  <si>
    <t>849134087</t>
  </si>
  <si>
    <t>998712201</t>
  </si>
  <si>
    <t>Přesun hmot procentní pro krytiny povlakové v objektech v do 6 m</t>
  </si>
  <si>
    <t>-409812764</t>
  </si>
  <si>
    <t>713</t>
  </si>
  <si>
    <t>Izolace tepelné</t>
  </si>
  <si>
    <t>631481020</t>
  </si>
  <si>
    <t>deska minerální střešní izolační 600x1200 mm tl.60 mm</t>
  </si>
  <si>
    <t>-1683681053</t>
  </si>
  <si>
    <t>631481030</t>
  </si>
  <si>
    <t>deska minerální střešní izolační 600x1200 mm tl.80 mm</t>
  </si>
  <si>
    <t>-746142973</t>
  </si>
  <si>
    <t>713111136</t>
  </si>
  <si>
    <t>Montáž izolace tepelné stropů volně kladenými rohožemi, pásy, dílci, deskami mezi trámy</t>
  </si>
  <si>
    <t>-1839649457</t>
  </si>
  <si>
    <t>11,18*2</t>
  </si>
  <si>
    <t>713131121</t>
  </si>
  <si>
    <t>Montáž izolace tepelné stěn přichycením dráty rohoží, pásů, dílců, desek</t>
  </si>
  <si>
    <t>1049144520</t>
  </si>
  <si>
    <t>713291131</t>
  </si>
  <si>
    <t>Montáž izolace tepelné parotěsné zábrany stropů vrchem folií vč. dodávky</t>
  </si>
  <si>
    <t>1995243776</t>
  </si>
  <si>
    <t>998713201</t>
  </si>
  <si>
    <t>Přesun hmot procentní pro izolace tepelné v objektech v do 6 m</t>
  </si>
  <si>
    <t>-1272403648</t>
  </si>
  <si>
    <t>762</t>
  </si>
  <si>
    <t>Konstrukce tesařské</t>
  </si>
  <si>
    <t>605110810</t>
  </si>
  <si>
    <t>řezivo jehličnaté středové SM 4 - 5 m tl. 18-32 mm jakost II</t>
  </si>
  <si>
    <t>158095157</t>
  </si>
  <si>
    <t>605121210</t>
  </si>
  <si>
    <t>řezivo jehličnaté hranol jakost I-II délka 4 - 5 m</t>
  </si>
  <si>
    <t>963130222</t>
  </si>
  <si>
    <t>762332131</t>
  </si>
  <si>
    <t>Montáž vázaných kcí krovů pravidelných z hraněného řeziva průřezové plochy do 120 cm2</t>
  </si>
  <si>
    <t>-1706257724</t>
  </si>
  <si>
    <t>7,4+10,4+14,9+8,8+4,6+7,2</t>
  </si>
  <si>
    <t>762341210</t>
  </si>
  <si>
    <t>Montáž bednění střech rovných a šikmých sklonu do 60° z hrubých prken na sraz</t>
  </si>
  <si>
    <t>-1638254065</t>
  </si>
  <si>
    <t>762395000</t>
  </si>
  <si>
    <t>Spojovací prostředky pro montáž krovu, bednění, laťování, světlíky, klíny</t>
  </si>
  <si>
    <t>-1366349332</t>
  </si>
  <si>
    <t>0,426+17,44*0,024</t>
  </si>
  <si>
    <t>998762202</t>
  </si>
  <si>
    <t>Přesun hmot procentní pro kce tesařské v objektech v do 12 m</t>
  </si>
  <si>
    <t>-1286175957</t>
  </si>
  <si>
    <t>764</t>
  </si>
  <si>
    <t>Konstrukce klempířské</t>
  </si>
  <si>
    <t>764222520</t>
  </si>
  <si>
    <t>Oplechování Zn-Ti okapů tvrdá krytina rš 330 mm</t>
  </si>
  <si>
    <t>-2104792921</t>
  </si>
  <si>
    <t>764252503</t>
  </si>
  <si>
    <t>Žlab Zn-Ti podokapní půlkruhový rš 330 mm</t>
  </si>
  <si>
    <t>-507811721</t>
  </si>
  <si>
    <t>764259544</t>
  </si>
  <si>
    <t>Žlab podokapní Zn-Ti - kotlík oválný vel. 330/100 mm</t>
  </si>
  <si>
    <t>55796587</t>
  </si>
  <si>
    <t>764554502</t>
  </si>
  <si>
    <t>Odpadní trouby Zn-Ti kruhové průměr 100 mm</t>
  </si>
  <si>
    <t>1183288239</t>
  </si>
  <si>
    <t>998764201</t>
  </si>
  <si>
    <t>Přesun hmot procentní pro konstrukce klempířské v objektech v do 6 m</t>
  </si>
  <si>
    <t>410457399</t>
  </si>
  <si>
    <t>765</t>
  </si>
  <si>
    <t>Konstrukce pokrývačské</t>
  </si>
  <si>
    <t>765311723</t>
  </si>
  <si>
    <t>Krytina - ochranný větrací pás plastový proti ptákům</t>
  </si>
  <si>
    <t>1430989281</t>
  </si>
  <si>
    <t>766</t>
  </si>
  <si>
    <t>Konstrukce truhlářské</t>
  </si>
  <si>
    <t>611911550</t>
  </si>
  <si>
    <t>palubky obkladové SM profil klasický 19 x 116 mm A/B</t>
  </si>
  <si>
    <t>-2133611370</t>
  </si>
  <si>
    <t>766423113</t>
  </si>
  <si>
    <t>Montáž obložení podhledů členitých palubkami z měkkého dřeva š do 100 mm</t>
  </si>
  <si>
    <t>1811137040</t>
  </si>
  <si>
    <t>"vnitřní podhled+okraje střechy" 17,217</t>
  </si>
  <si>
    <t>998766201</t>
  </si>
  <si>
    <t>Přesun hmot procentní pro konstrukce truhlářské v objektech v do 6 m</t>
  </si>
  <si>
    <t>-371303036</t>
  </si>
  <si>
    <t>767</t>
  </si>
  <si>
    <t>Konstrukce zámečnické</t>
  </si>
  <si>
    <t>553414100</t>
  </si>
  <si>
    <t>průvětrník mřížový s klapkami 15x15 cm</t>
  </si>
  <si>
    <t>506610747</t>
  </si>
  <si>
    <t>767000001</t>
  </si>
  <si>
    <t>Dod+mtž vstupní ocel. otočné, vlysové, zateplené dveře 900/1970 mm vč. zárubně a kování</t>
  </si>
  <si>
    <t>1653216413</t>
  </si>
  <si>
    <t>767000002</t>
  </si>
  <si>
    <t xml:space="preserve">Dod+mtž oplocení 8x8 m vč. svařované branky </t>
  </si>
  <si>
    <t>2086482158</t>
  </si>
  <si>
    <t>767811100</t>
  </si>
  <si>
    <t>Montáž mřížek větracích VM</t>
  </si>
  <si>
    <t>486368385</t>
  </si>
  <si>
    <t>998767201</t>
  </si>
  <si>
    <t>Přesun hmot procentní pro zámečnické konstrukce v objektech v do 6 m</t>
  </si>
  <si>
    <t>441277892</t>
  </si>
  <si>
    <t>771</t>
  </si>
  <si>
    <t>Podlahy z dlaždic</t>
  </si>
  <si>
    <t>771573133</t>
  </si>
  <si>
    <t>Montáž podlah keramických režných protiskluzných lepených do 100 ks/m2</t>
  </si>
  <si>
    <t>515530809</t>
  </si>
  <si>
    <t>998771201</t>
  </si>
  <si>
    <t>Přesun hmot procentní pro podlahy z dlaždic v objektech v do 6 m</t>
  </si>
  <si>
    <t>692886815</t>
  </si>
  <si>
    <t>77111R</t>
  </si>
  <si>
    <t>dodávka keram dlažby protiskluzné</t>
  </si>
  <si>
    <t>-1301491153</t>
  </si>
  <si>
    <t>781</t>
  </si>
  <si>
    <t>Dokončovací práce - obklady keramické</t>
  </si>
  <si>
    <t>781413114</t>
  </si>
  <si>
    <t>Montáž obkladaček vnitřních pórovinových pravoúhlých do 45 ks/m2 lepených standardním lepidlem vč. spárování</t>
  </si>
  <si>
    <t>-499749128</t>
  </si>
  <si>
    <t>(2,5+3,0)*2*2,4</t>
  </si>
  <si>
    <t>-0,9*2</t>
  </si>
  <si>
    <t>998781201</t>
  </si>
  <si>
    <t>Přesun hmot procentní pro obklady keramické v objektech v do 6 m</t>
  </si>
  <si>
    <t>2011283379</t>
  </si>
  <si>
    <t>78111R</t>
  </si>
  <si>
    <t>dodávka keram obkladu</t>
  </si>
  <si>
    <t>1697117426</t>
  </si>
  <si>
    <t>783</t>
  </si>
  <si>
    <t>Dokončovací práce - nátěry</t>
  </si>
  <si>
    <t>783626020</t>
  </si>
  <si>
    <t>Nátěry syntetické truhlářských konstrukcí barva standardní 2x lakování</t>
  </si>
  <si>
    <t>-992679505</t>
  </si>
  <si>
    <t>"palubky" 17,217</t>
  </si>
  <si>
    <t>783783311</t>
  </si>
  <si>
    <t>Nátěry tesařských kcí proti dřevokazným houbám, hmyzu a plísním preventivní dvojnásobné v interiéru</t>
  </si>
  <si>
    <t>-2054085309</t>
  </si>
  <si>
    <t>"krov" 18,275</t>
  </si>
  <si>
    <t>"bednění" 17,44*2</t>
  </si>
  <si>
    <t>230030001</t>
  </si>
  <si>
    <t>Montáž trubní díly přírubové hmotnost do 5 kg</t>
  </si>
  <si>
    <t>1738056369</t>
  </si>
  <si>
    <t>422929322</t>
  </si>
  <si>
    <t>Příruba jištěná proti posunu pro potrubí dn 50/63</t>
  </si>
  <si>
    <t>-848853642</t>
  </si>
  <si>
    <t>230040007</t>
  </si>
  <si>
    <t>Montáž trubní díly závitové DN 1 1/4"</t>
  </si>
  <si>
    <t>926714638</t>
  </si>
  <si>
    <t>286109362R</t>
  </si>
  <si>
    <t>spojka rozebíratelná s vnitřním závitem DN 40x5/4" PN16 lepené tlakové PVC</t>
  </si>
  <si>
    <t>-1773473444</t>
  </si>
  <si>
    <t>230040008</t>
  </si>
  <si>
    <t>Montáž trubní díly závitové DN 40</t>
  </si>
  <si>
    <t>-746995230</t>
  </si>
  <si>
    <t>286109360R</t>
  </si>
  <si>
    <t>spojka rozebíratelná s vnitřním závitem DN 50x6/4" PN16 lepené tlakové PVC</t>
  </si>
  <si>
    <t>2114139552</t>
  </si>
  <si>
    <t>286109363R</t>
  </si>
  <si>
    <t>redukce s vnitřním a vnějším závitem G2"/6/4" PN16 tlakové lepené PVC</t>
  </si>
  <si>
    <t>1247461388</t>
  </si>
  <si>
    <t>230040009</t>
  </si>
  <si>
    <t>Montáž trubní díly závitové DN 50</t>
  </si>
  <si>
    <t>-1581059960</t>
  </si>
  <si>
    <t>286109364R</t>
  </si>
  <si>
    <t>spojka rozebíratelná s vnitřním závitem DN 63x2" PN16 lepené tlakové PVC</t>
  </si>
  <si>
    <t>734332167</t>
  </si>
  <si>
    <t>230205031</t>
  </si>
  <si>
    <t>Montáž potrubí plastového svařované na tupo nebo elektrospojkou, D 40 mm, tl. stěny 3,7 mm</t>
  </si>
  <si>
    <t>-485196924</t>
  </si>
  <si>
    <t>286102100R</t>
  </si>
  <si>
    <t>trubka PVC tlaková PN16 vodovodní  DN 40 x 3,0 x 5000 mm</t>
  </si>
  <si>
    <t>1408008728</t>
  </si>
  <si>
    <t>230205035</t>
  </si>
  <si>
    <t>Montáž potrubí plastového svařované na tupo nebo elektrospojkou, D 50 mm, tl. stěny 4,6 mm</t>
  </si>
  <si>
    <t>1381548084</t>
  </si>
  <si>
    <t>99</t>
  </si>
  <si>
    <t>286102101R</t>
  </si>
  <si>
    <t>trubka PVC tlaková PN16 vodovodní  DN 50 x 3,7 x 5000 mm</t>
  </si>
  <si>
    <t>-985304537</t>
  </si>
  <si>
    <t>100</t>
  </si>
  <si>
    <t>230205041</t>
  </si>
  <si>
    <t>Montáž potrubí plastového svařované na tupo nebo elektrospojkou, D 63 mm, tl. stěny 3,6 mm</t>
  </si>
  <si>
    <t>-959431178</t>
  </si>
  <si>
    <t>101</t>
  </si>
  <si>
    <t>286102000R</t>
  </si>
  <si>
    <t>trubka PVC tlaková PN16 vodovodní  DN 63 x 3,8 x 5000 mm</t>
  </si>
  <si>
    <t>-1686560025</t>
  </si>
  <si>
    <t>102</t>
  </si>
  <si>
    <t>230205235</t>
  </si>
  <si>
    <t>Montáž trubního dílu PP, PVC, PE elektrotvarovky nebo svařovaného na tupo D 50 mm, tl.stěny 4,5 mm</t>
  </si>
  <si>
    <t>1544389931</t>
  </si>
  <si>
    <t>103</t>
  </si>
  <si>
    <t>2861093570R</t>
  </si>
  <si>
    <t>redukce 50/40 PN16 tlakové lepené PVC</t>
  </si>
  <si>
    <t>-1591947579</t>
  </si>
  <si>
    <t>104</t>
  </si>
  <si>
    <t>286109349R</t>
  </si>
  <si>
    <t>koleno dn50 x 90st. tlakové lepené PVC</t>
  </si>
  <si>
    <t>-1811165572</t>
  </si>
  <si>
    <t>105</t>
  </si>
  <si>
    <t>230205241R</t>
  </si>
  <si>
    <t>Montáž trubního dílu PP, PVC, PE elektrotvarovky nebo svařovaného na tupo D 63 mm, tl.stěny 3,6 mm</t>
  </si>
  <si>
    <t>1564523740</t>
  </si>
  <si>
    <t>106</t>
  </si>
  <si>
    <t>286109357R</t>
  </si>
  <si>
    <t>redukce 63/40 PN16 tlakové lepené PVC</t>
  </si>
  <si>
    <t>-1173486606</t>
  </si>
  <si>
    <t>107</t>
  </si>
  <si>
    <t>286109350R</t>
  </si>
  <si>
    <t>koleno dn63 x 45st. tlakové lepené PVC</t>
  </si>
  <si>
    <t>1713905516</t>
  </si>
  <si>
    <t>108</t>
  </si>
  <si>
    <t>286109348R</t>
  </si>
  <si>
    <t>koleno dn63 x 90st. tlakové lepené PVC</t>
  </si>
  <si>
    <t>275647970</t>
  </si>
  <si>
    <t>109</t>
  </si>
  <si>
    <t>286109343R</t>
  </si>
  <si>
    <t>lemový nákružek D63 + otočná příruba DN50 PN16 tlakové lepené PVC</t>
  </si>
  <si>
    <t>2015926294</t>
  </si>
  <si>
    <t>"4+4 ks" 4</t>
  </si>
  <si>
    <t>110</t>
  </si>
  <si>
    <t>423902723</t>
  </si>
  <si>
    <t xml:space="preserve">objímka na potrubí dvoušroubová s upínací hlavou rozpětí 60-64 mm 2" s pryžovou vložkou EPDM pozink </t>
  </si>
  <si>
    <t>-545173931</t>
  </si>
  <si>
    <t>111</t>
  </si>
  <si>
    <t>423902724</t>
  </si>
  <si>
    <t xml:space="preserve">objímka na potrubí dvoušroubová s upínací hlavou rozpětí 48-53 mm 6/4" s pryžovou vložkou EPDM pozink </t>
  </si>
  <si>
    <t>682056458</t>
  </si>
  <si>
    <t>112</t>
  </si>
  <si>
    <t>423902725</t>
  </si>
  <si>
    <t xml:space="preserve">objímka na potrubí dvoušroubová s upínací hlavou rozpětí 31-36 mm 1" s pryžovou vložkou EPDM pozink </t>
  </si>
  <si>
    <t>1030348694</t>
  </si>
  <si>
    <t>35-M</t>
  </si>
  <si>
    <t>Montáž čerpadel, kompr.a vodoh.zař.</t>
  </si>
  <si>
    <t>113</t>
  </si>
  <si>
    <t>350360130</t>
  </si>
  <si>
    <t>Montáž čerpací stanice</t>
  </si>
  <si>
    <t>-1995763795</t>
  </si>
  <si>
    <t>114</t>
  </si>
  <si>
    <t>426103340</t>
  </si>
  <si>
    <t>Čerpací stanice na zvyšování tlaku (ATS) - 2x vysokotlaké odstředivé čerpadlo (podrobná specifikace viz PD), membránová tlak.nádoba 8 l</t>
  </si>
  <si>
    <t>-13251543</t>
  </si>
  <si>
    <t>"vč. ochrany suchoběhu a ostatního příslušenství, cena 6530 Eur, přepočet 1Euro=26,5 Kč" 1</t>
  </si>
  <si>
    <t>115</t>
  </si>
  <si>
    <t>350380019</t>
  </si>
  <si>
    <t>Montáž membránová tlak.nádoba V = 80 l</t>
  </si>
  <si>
    <t>486831084</t>
  </si>
  <si>
    <t>116</t>
  </si>
  <si>
    <t>426112510</t>
  </si>
  <si>
    <t>membránová tlaková nádoba V = 80 l</t>
  </si>
  <si>
    <t>1960687054</t>
  </si>
  <si>
    <t>"cena 460 Eur, přepočet 1Euro=26,5 Kč" 1</t>
  </si>
  <si>
    <t>117</t>
  </si>
  <si>
    <t>426103311</t>
  </si>
  <si>
    <t>dod.+mtz. vodoměr nátrubkový G5/4",  PN16, Qn= 6,3 m3/hod</t>
  </si>
  <si>
    <t>851738156</t>
  </si>
  <si>
    <t>"cena stanovena odborným odhadem" 1</t>
  </si>
  <si>
    <t>118</t>
  </si>
  <si>
    <t>PM</t>
  </si>
  <si>
    <t>Přidružený materiál</t>
  </si>
  <si>
    <t>296890630</t>
  </si>
  <si>
    <t>119</t>
  </si>
  <si>
    <t>11478210</t>
  </si>
  <si>
    <t>120</t>
  </si>
  <si>
    <t>ZV</t>
  </si>
  <si>
    <t>Zednické výpomoci</t>
  </si>
  <si>
    <t>-1594675897</t>
  </si>
  <si>
    <t>3 - IO 03 Přípojka kanalizace</t>
  </si>
  <si>
    <t>508061796</t>
  </si>
  <si>
    <t>(1,0+0,3)*36,7</t>
  </si>
  <si>
    <t>493597359</t>
  </si>
  <si>
    <t>-298879311</t>
  </si>
  <si>
    <t>656058697</t>
  </si>
  <si>
    <t>119001401</t>
  </si>
  <si>
    <t>Dočasné zajištění potrubí ocelového nebo litinového DN do 200</t>
  </si>
  <si>
    <t>960878495</t>
  </si>
  <si>
    <t>236341704</t>
  </si>
  <si>
    <t>2*1,5</t>
  </si>
  <si>
    <t>641617945</t>
  </si>
  <si>
    <t>1,5*1,5*3</t>
  </si>
  <si>
    <t>-1222432495</t>
  </si>
  <si>
    <t>(2,10+3,03)*11,35+(2,53+1,44)*23,11+(1,44+1,50)*4,14+(1,50+0,98)*12,02+(0,98+2,30)*4,5+(2,30+1,47)*15,97+(1,47+1,96)*17,81+(1,46+1,40)*10,81</t>
  </si>
  <si>
    <t>(1,40+2,06)*39,9+(2,06+1,96)*5,72+(1,46+1,47)*17,92+(1,47+2,28)*10,08+(1,78+1,46)*7,48+(1,46+1,97)*9,36+(1,97+1,96)*10,78+(1,46+1,96)*22,42</t>
  </si>
  <si>
    <t>(1,46+1,52)*6,72+(1,52+1,46)*10,0+(1,46+2,02)*18,77+(2,02+1,91)*2,95+(1,41+1,54)*12,36+(1,54+1,48)*8,43+(1,48+2,11)*22,46+(2,11+1,95)*2,69</t>
  </si>
  <si>
    <t>(1,45+1,49)*9,27+(1,49+1,46)*8,29+(1,46+2,15)*19,71+(2,15+2,94)*3,0+(2,94+1,87)*11,99+(1,87+2,74)*8,94+(2,14+1,62)*13,23+(1,62+1,92)*8,51</t>
  </si>
  <si>
    <t>(1,92+1,86)*7,37+(1,86+2,60)*4,41+(2,10+1,98)*4,68+(1,98+3,33)*10,7+(3,33+2,84)*2,49+(2,34+2,85)*8,26+(2,85+2,56)*14,91+(2,06+2,45)*13,0</t>
  </si>
  <si>
    <t>(2,45+2,13)*1,67+(2,13+2,31)*12,47+(2,31+2,15)*15,76+(2,15+1,85)*7,42</t>
  </si>
  <si>
    <t>1866,71*1,0*0,5</t>
  </si>
  <si>
    <t>"odpočet asfaltu" -0,4*1,0*36,7</t>
  </si>
  <si>
    <t>"rozšíření výkopu pro šachty" 1,103*18</t>
  </si>
  <si>
    <t>938,529*0,2</t>
  </si>
  <si>
    <t>256032123</t>
  </si>
  <si>
    <t>938,529*0,3</t>
  </si>
  <si>
    <t>-1244778122</t>
  </si>
  <si>
    <t>-2085543739</t>
  </si>
  <si>
    <t>938,529*0,4</t>
  </si>
  <si>
    <t>2012540393</t>
  </si>
  <si>
    <t>1861150130</t>
  </si>
  <si>
    <t>938,529*0,1</t>
  </si>
  <si>
    <t>151101102</t>
  </si>
  <si>
    <t>Zřízení příložného pažení a rozepření stěn rýh hl do 4 m</t>
  </si>
  <si>
    <t>834664958</t>
  </si>
  <si>
    <t>1866,71*0,75</t>
  </si>
  <si>
    <t>151101112</t>
  </si>
  <si>
    <t>Odstranění příložného pažení a rozepření stěn rýh hl do 4 m</t>
  </si>
  <si>
    <t>-904964583</t>
  </si>
  <si>
    <t>-785865189</t>
  </si>
  <si>
    <t>187,706+281,559+375,412</t>
  </si>
  <si>
    <t>-898902851</t>
  </si>
  <si>
    <t>93,853</t>
  </si>
  <si>
    <t>53853179</t>
  </si>
  <si>
    <t>"přebytek" 844,677-649,279</t>
  </si>
  <si>
    <t>1898063960</t>
  </si>
  <si>
    <t>776847011</t>
  </si>
  <si>
    <t>"výkop celkem" 844,677+93,853</t>
  </si>
  <si>
    <t>"odečet potrubí" -0,55*1,0*493,83</t>
  </si>
  <si>
    <t>"odečet šachty" -3,14*0,4*0,4*35,12</t>
  </si>
  <si>
    <t>1494721846</t>
  </si>
  <si>
    <t>0,45*1,0*(493,83-18)</t>
  </si>
  <si>
    <t>-3,14*0,075*0,075*(493,83-18)</t>
  </si>
  <si>
    <t>583313501</t>
  </si>
  <si>
    <t>lomová prosívka</t>
  </si>
  <si>
    <t>-169505305</t>
  </si>
  <si>
    <t>205,72*1,01*1,1</t>
  </si>
  <si>
    <t>-1063714972</t>
  </si>
  <si>
    <t>(590,714+93,853)/0,3</t>
  </si>
  <si>
    <t>1055689853</t>
  </si>
  <si>
    <t>(PI*0,2*0,2*0,6)*4</t>
  </si>
  <si>
    <t>359901111</t>
  </si>
  <si>
    <t>Vyčištění stok</t>
  </si>
  <si>
    <t>-459834823</t>
  </si>
  <si>
    <t>1996351619</t>
  </si>
  <si>
    <t>0,10*1,0*(493,83-18)</t>
  </si>
  <si>
    <t>1082900807</t>
  </si>
  <si>
    <t>-2013850601</t>
  </si>
  <si>
    <t>-1525573225</t>
  </si>
  <si>
    <t>509970004</t>
  </si>
  <si>
    <t>837375121</t>
  </si>
  <si>
    <t>Výsek na stáv. potrubí DN 300</t>
  </si>
  <si>
    <t>-806387998</t>
  </si>
  <si>
    <t>871310310</t>
  </si>
  <si>
    <t>Montáž kanalizačního potrubí hladkého plnostěnného SN 10  z polypropylenu DN 150</t>
  </si>
  <si>
    <t>-1297683894</t>
  </si>
  <si>
    <t>286171230</t>
  </si>
  <si>
    <t>trubka kanalizační PP plnostěnná hladká SN 10, dl.6m, DN 150</t>
  </si>
  <si>
    <t>2030736314</t>
  </si>
  <si>
    <t>493,8*1,093/6</t>
  </si>
  <si>
    <t>877310310</t>
  </si>
  <si>
    <t>Montáž kolen na potrubí z PP trub hladkých plnostěnných DN 150</t>
  </si>
  <si>
    <t>1009990337</t>
  </si>
  <si>
    <t>286171620</t>
  </si>
  <si>
    <t>koleno kanalizační PP plnostěnné hladké 15 ° DN 150</t>
  </si>
  <si>
    <t>728023959</t>
  </si>
  <si>
    <t>7*1,015</t>
  </si>
  <si>
    <t>Zabezpečení konců  potrubí DN do 300 při tlakových zkouškách</t>
  </si>
  <si>
    <t>1730020118</t>
  </si>
  <si>
    <t>892575114</t>
  </si>
  <si>
    <t>Zkouška těsnosti kanalizace DN do 200, vodou</t>
  </si>
  <si>
    <t>-1030232074</t>
  </si>
  <si>
    <t>893703111</t>
  </si>
  <si>
    <t>Zkouška průchodnosti potrubí do DN 300, vodou</t>
  </si>
  <si>
    <t>-897693315</t>
  </si>
  <si>
    <t>89481238R</t>
  </si>
  <si>
    <t>Dod+mtž revizní šachta brzdící z PP DN 800 tl.stěny 12 mm</t>
  </si>
  <si>
    <t>1817162828</t>
  </si>
  <si>
    <t>"RŠ 2,5,6,7,8,9,10,11,12,13,14,15,16" 1</t>
  </si>
  <si>
    <t>89481239R</t>
  </si>
  <si>
    <t>Dod+mtž revizní šachta z PP DN 800 tl.stěny 12 mm</t>
  </si>
  <si>
    <t>-1643576902</t>
  </si>
  <si>
    <t>"RŠ3,4,17" 1</t>
  </si>
  <si>
    <t>894411111</t>
  </si>
  <si>
    <t>Zřízení šachet kanalizačních z betonových dílců na potrubí DN do 200 dno beton tř. C 25/30</t>
  </si>
  <si>
    <t>674788109</t>
  </si>
  <si>
    <t>"RŠ1,18"2</t>
  </si>
  <si>
    <t>899104111</t>
  </si>
  <si>
    <t>Osazení poklopů litinových nebo ocelových včetně rámů hmotnosti nad 150 kg</t>
  </si>
  <si>
    <t>-60483644</t>
  </si>
  <si>
    <t>592246601</t>
  </si>
  <si>
    <t>poklop šachtový D 400 - BEGU-B-K</t>
  </si>
  <si>
    <t>-1131484844</t>
  </si>
  <si>
    <t>592243930</t>
  </si>
  <si>
    <t>prstenec betonový vyrovnávací TBW-Q 625/100/120 62,5 x10 x 12 cm</t>
  </si>
  <si>
    <t>1962534890</t>
  </si>
  <si>
    <t>592243931</t>
  </si>
  <si>
    <t>prstenec betonový vyrovnávací TBW-Q 625/120/120 62,5 x120 x 12 cm</t>
  </si>
  <si>
    <t>-527647001</t>
  </si>
  <si>
    <t>592243120</t>
  </si>
  <si>
    <t>konus šachetní betonový TBR-Q.1 100-63/58/12 KPS 100x62,5x58 cm</t>
  </si>
  <si>
    <t>885735992</t>
  </si>
  <si>
    <t>592243050</t>
  </si>
  <si>
    <t>skruž betonová šachetní TBS-Q.1 100/25 D100x25x12 cm</t>
  </si>
  <si>
    <t>-317116133</t>
  </si>
  <si>
    <t>592243060</t>
  </si>
  <si>
    <t>skruž betonová šachetní TBS-Q.1 100/50 D100x50x12 cm</t>
  </si>
  <si>
    <t>-1526163606</t>
  </si>
  <si>
    <t>592243070</t>
  </si>
  <si>
    <t>skruž betonová šachetní TBS-Q.1 100/100 D100x100x12 cm</t>
  </si>
  <si>
    <t>1395821264</t>
  </si>
  <si>
    <t>59224338</t>
  </si>
  <si>
    <t>dno betonové šachty kanalizační přímé TBZ-Q.1 100/525 KOM tl. 15 cm</t>
  </si>
  <si>
    <t>1728041118</t>
  </si>
  <si>
    <t>59224337</t>
  </si>
  <si>
    <t>dno betonové šachty kanalizační přímé TBZ-Q.1 100/448 KOM tl. 15 cm</t>
  </si>
  <si>
    <t>19620932</t>
  </si>
  <si>
    <t>592243480</t>
  </si>
  <si>
    <t>těsnění elastomerové pro spojení šachetních dílů EMT DN 1000</t>
  </si>
  <si>
    <t>-911855545</t>
  </si>
  <si>
    <t>-510897879</t>
  </si>
  <si>
    <t>0,6*4</t>
  </si>
  <si>
    <t>-394713640</t>
  </si>
  <si>
    <t>286113280</t>
  </si>
  <si>
    <t>trubka kanalizace plastová KGEM-400x2000 mm SN4</t>
  </si>
  <si>
    <t>1053442143</t>
  </si>
  <si>
    <t>-1036593034</t>
  </si>
  <si>
    <t>807582131</t>
  </si>
  <si>
    <t>-1592863506</t>
  </si>
  <si>
    <t>-1737888930</t>
  </si>
  <si>
    <t>-1188792183</t>
  </si>
  <si>
    <t>36,7*2</t>
  </si>
  <si>
    <t>715371635</t>
  </si>
  <si>
    <t>1213968202</t>
  </si>
  <si>
    <t>-1170605540</t>
  </si>
  <si>
    <t>31,489*19</t>
  </si>
  <si>
    <t>460927214</t>
  </si>
  <si>
    <t>1145657182</t>
  </si>
  <si>
    <t>1834880706</t>
  </si>
  <si>
    <t>-1362637938</t>
  </si>
  <si>
    <t>-1884593759</t>
  </si>
  <si>
    <t>1681522685</t>
  </si>
  <si>
    <t>-1230152059</t>
  </si>
  <si>
    <t>812047278</t>
  </si>
  <si>
    <t>-1217980519</t>
  </si>
  <si>
    <t>4 - IO 04 Přípojka NN pro ATS - rozpočet zpracován odděleně</t>
  </si>
  <si>
    <t>74000000R</t>
  </si>
  <si>
    <t>Přípojka NN - montáž</t>
  </si>
  <si>
    <t>-1214517317</t>
  </si>
  <si>
    <t>35700000R</t>
  </si>
  <si>
    <t>Přípojka NN - dodávka</t>
  </si>
  <si>
    <t>-1598564532</t>
  </si>
  <si>
    <t>34500000R</t>
  </si>
  <si>
    <t>Přípojka NN - materiál</t>
  </si>
  <si>
    <t>86951714</t>
  </si>
  <si>
    <t>46015000R</t>
  </si>
  <si>
    <t>Přípojka NN - zemní práce</t>
  </si>
  <si>
    <t>1801672082</t>
  </si>
  <si>
    <t>99999</t>
  </si>
  <si>
    <t>VRN - výchozí revize</t>
  </si>
  <si>
    <t>1024</t>
  </si>
  <si>
    <t>1296067264</t>
  </si>
  <si>
    <t>5 - Elektroinstalace, MaR - rozpočet zpracován odděleně</t>
  </si>
  <si>
    <t>Elektroinstalace, MaR - montáž</t>
  </si>
  <si>
    <t>1644014270</t>
  </si>
  <si>
    <t>Elektroinstalace, MaR - dodávka</t>
  </si>
  <si>
    <t>1465696198</t>
  </si>
  <si>
    <t>Elektroinstalace, MaR - materiál</t>
  </si>
  <si>
    <t>-822884755</t>
  </si>
  <si>
    <t>VRN - výchozí revize, programování, fční zkoušky</t>
  </si>
  <si>
    <t>-1483723685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</si>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</sst>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75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36">
      <alignment/>
      <protection/>
    </xf>
    <xf numFmtId="0" fontId="2" fillId="33" borderId="0" xfId="36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vertical="center"/>
      <protection/>
    </xf>
    <xf numFmtId="0" fontId="4" fillId="33" borderId="0" xfId="36" applyFont="1" applyFill="1" applyAlignment="1" applyProtection="1">
      <alignment horizontal="left" vertical="center"/>
      <protection/>
    </xf>
    <xf numFmtId="0" fontId="5" fillId="33" borderId="0" xfId="37" applyNumberFormat="1" applyFont="1" applyFill="1" applyBorder="1" applyAlignment="1" applyProtection="1">
      <alignment vertical="center"/>
      <protection/>
    </xf>
    <xf numFmtId="0" fontId="6" fillId="33" borderId="0" xfId="37" applyNumberFormat="1" applyFill="1" applyBorder="1" applyAlignment="1" applyProtection="1">
      <alignment/>
      <protection/>
    </xf>
    <xf numFmtId="0" fontId="1" fillId="33" borderId="0" xfId="36" applyFill="1">
      <alignment/>
      <protection/>
    </xf>
    <xf numFmtId="0" fontId="2" fillId="33" borderId="0" xfId="36" applyFont="1" applyFill="1" applyAlignment="1">
      <alignment horizontal="left" vertical="center"/>
      <protection/>
    </xf>
    <xf numFmtId="0" fontId="2" fillId="0" borderId="0" xfId="36" applyFont="1" applyAlignment="1">
      <alignment horizontal="left"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0" xfId="36" applyBorder="1" applyProtection="1">
      <alignment/>
      <protection/>
    </xf>
    <xf numFmtId="0" fontId="1" fillId="0" borderId="11" xfId="36" applyBorder="1" applyProtection="1">
      <alignment/>
      <protection/>
    </xf>
    <xf numFmtId="0" fontId="1" fillId="0" borderId="12" xfId="36" applyBorder="1" applyProtection="1">
      <alignment/>
      <protection/>
    </xf>
    <xf numFmtId="0" fontId="1" fillId="0" borderId="13" xfId="36" applyBorder="1" applyProtection="1">
      <alignment/>
      <protection/>
    </xf>
    <xf numFmtId="0" fontId="1" fillId="0" borderId="0" xfId="36" applyBorder="1" applyProtection="1">
      <alignment/>
      <protection/>
    </xf>
    <xf numFmtId="0" fontId="7" fillId="0" borderId="0" xfId="36" applyFont="1" applyBorder="1" applyAlignment="1" applyProtection="1">
      <alignment horizontal="left" vertical="center"/>
      <protection/>
    </xf>
    <xf numFmtId="0" fontId="1" fillId="0" borderId="14" xfId="36" applyBorder="1" applyProtection="1">
      <alignment/>
      <protection/>
    </xf>
    <xf numFmtId="0" fontId="8" fillId="0" borderId="0" xfId="36" applyFont="1" applyAlignment="1">
      <alignment horizontal="left" vertical="center"/>
      <protection/>
    </xf>
    <xf numFmtId="0" fontId="9" fillId="0" borderId="0" xfId="36" applyFont="1" applyAlignment="1">
      <alignment horizontal="left" vertical="center"/>
      <protection/>
    </xf>
    <xf numFmtId="0" fontId="10" fillId="0" borderId="0" xfId="36" applyFont="1" applyBorder="1" applyAlignment="1" applyProtection="1">
      <alignment horizontal="left" vertical="top"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13" fillId="0" borderId="0" xfId="36" applyFont="1" applyBorder="1" applyAlignment="1" applyProtection="1">
      <alignment horizontal="left" vertical="top"/>
      <protection/>
    </xf>
    <xf numFmtId="0" fontId="10" fillId="0" borderId="0" xfId="36" applyFont="1" applyBorder="1" applyAlignment="1" applyProtection="1">
      <alignment horizontal="left" vertical="center"/>
      <protection/>
    </xf>
    <xf numFmtId="0" fontId="11" fillId="34" borderId="0" xfId="36" applyFont="1" applyFill="1" applyBorder="1" applyAlignment="1" applyProtection="1">
      <alignment horizontal="left" vertical="center"/>
      <protection locked="0"/>
    </xf>
    <xf numFmtId="49" fontId="11" fillId="34" borderId="0" xfId="36" applyNumberFormat="1" applyFont="1" applyFill="1" applyBorder="1" applyAlignment="1" applyProtection="1">
      <alignment horizontal="left" vertical="center"/>
      <protection locked="0"/>
    </xf>
    <xf numFmtId="0" fontId="1" fillId="0" borderId="15" xfId="36" applyBorder="1" applyProtection="1">
      <alignment/>
      <protection/>
    </xf>
    <xf numFmtId="0" fontId="1" fillId="0" borderId="0" xfId="36" applyFont="1" applyAlignment="1">
      <alignment vertical="center"/>
      <protection/>
    </xf>
    <xf numFmtId="0" fontId="1" fillId="0" borderId="13" xfId="36" applyFont="1" applyBorder="1" applyAlignment="1" applyProtection="1">
      <alignment vertical="center"/>
      <protection/>
    </xf>
    <xf numFmtId="0" fontId="1" fillId="0" borderId="0" xfId="36" applyFont="1" applyBorder="1" applyAlignment="1" applyProtection="1">
      <alignment vertical="center"/>
      <protection/>
    </xf>
    <xf numFmtId="0" fontId="14" fillId="0" borderId="16" xfId="36" applyFont="1" applyBorder="1" applyAlignment="1" applyProtection="1">
      <alignment horizontal="left" vertical="center"/>
      <protection/>
    </xf>
    <xf numFmtId="0" fontId="1" fillId="0" borderId="16" xfId="36" applyFont="1" applyBorder="1" applyAlignment="1" applyProtection="1">
      <alignment vertical="center"/>
      <protection/>
    </xf>
    <xf numFmtId="0" fontId="1" fillId="0" borderId="14" xfId="36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5" fillId="0" borderId="13" xfId="36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horizontal="left" vertical="center"/>
      <protection/>
    </xf>
    <xf numFmtId="0" fontId="15" fillId="0" borderId="14" xfId="36" applyFont="1" applyBorder="1" applyAlignment="1" applyProtection="1">
      <alignment vertical="center"/>
      <protection/>
    </xf>
    <xf numFmtId="0" fontId="1" fillId="35" borderId="0" xfId="36" applyFont="1" applyFill="1" applyBorder="1" applyAlignment="1" applyProtection="1">
      <alignment vertical="center"/>
      <protection/>
    </xf>
    <xf numFmtId="0" fontId="13" fillId="35" borderId="17" xfId="36" applyFont="1" applyFill="1" applyBorder="1" applyAlignment="1" applyProtection="1">
      <alignment horizontal="left" vertical="center"/>
      <protection/>
    </xf>
    <xf numFmtId="0" fontId="1" fillId="35" borderId="18" xfId="36" applyFont="1" applyFill="1" applyBorder="1" applyAlignment="1" applyProtection="1">
      <alignment vertical="center"/>
      <protection/>
    </xf>
    <xf numFmtId="0" fontId="13" fillId="35" borderId="18" xfId="36" applyFont="1" applyFill="1" applyBorder="1" applyAlignment="1" applyProtection="1">
      <alignment horizontal="center" vertical="center"/>
      <protection/>
    </xf>
    <xf numFmtId="0" fontId="1" fillId="35" borderId="14" xfId="36" applyFont="1" applyFill="1" applyBorder="1" applyAlignment="1" applyProtection="1">
      <alignment vertical="center"/>
      <protection/>
    </xf>
    <xf numFmtId="0" fontId="1" fillId="0" borderId="19" xfId="36" applyFont="1" applyBorder="1" applyAlignment="1" applyProtection="1">
      <alignment vertical="center"/>
      <protection/>
    </xf>
    <xf numFmtId="0" fontId="1" fillId="0" borderId="20" xfId="36" applyFont="1" applyBorder="1" applyAlignment="1" applyProtection="1">
      <alignment vertical="center"/>
      <protection/>
    </xf>
    <xf numFmtId="0" fontId="1" fillId="0" borderId="21" xfId="36" applyFont="1" applyBorder="1" applyAlignment="1" applyProtection="1">
      <alignment vertical="center"/>
      <protection/>
    </xf>
    <xf numFmtId="0" fontId="1" fillId="0" borderId="10" xfId="36" applyFont="1" applyBorder="1" applyAlignment="1" applyProtection="1">
      <alignment vertical="center"/>
      <protection/>
    </xf>
    <xf numFmtId="0" fontId="1" fillId="0" borderId="11" xfId="36" applyFont="1" applyBorder="1" applyAlignment="1" applyProtection="1">
      <alignment vertical="center"/>
      <protection/>
    </xf>
    <xf numFmtId="0" fontId="1" fillId="0" borderId="13" xfId="36" applyFont="1" applyBorder="1" applyAlignment="1">
      <alignment vertical="center"/>
      <protection/>
    </xf>
    <xf numFmtId="0" fontId="7" fillId="0" borderId="0" xfId="36" applyFont="1" applyAlignment="1" applyProtection="1">
      <alignment horizontal="left" vertical="center"/>
      <protection/>
    </xf>
    <xf numFmtId="0" fontId="1" fillId="0" borderId="0" xfId="36" applyFont="1" applyAlignment="1" applyProtection="1">
      <alignment vertical="center"/>
      <protection/>
    </xf>
    <xf numFmtId="0" fontId="11" fillId="0" borderId="0" xfId="36" applyFont="1" applyAlignment="1">
      <alignment vertical="center"/>
      <protection/>
    </xf>
    <xf numFmtId="0" fontId="11" fillId="0" borderId="13" xfId="36" applyFont="1" applyBorder="1" applyAlignment="1" applyProtection="1">
      <alignment vertical="center"/>
      <protection/>
    </xf>
    <xf numFmtId="0" fontId="10" fillId="0" borderId="0" xfId="36" applyFont="1" applyAlignment="1" applyProtection="1">
      <alignment horizontal="left" vertical="center"/>
      <protection/>
    </xf>
    <xf numFmtId="0" fontId="11" fillId="0" borderId="0" xfId="36" applyFont="1" applyAlignment="1" applyProtection="1">
      <alignment vertical="center"/>
      <protection/>
    </xf>
    <xf numFmtId="0" fontId="11" fillId="0" borderId="13" xfId="36" applyFont="1" applyBorder="1" applyAlignment="1">
      <alignment vertical="center"/>
      <protection/>
    </xf>
    <xf numFmtId="0" fontId="13" fillId="0" borderId="0" xfId="36" applyFont="1" applyAlignment="1">
      <alignment vertical="center"/>
      <protection/>
    </xf>
    <xf numFmtId="0" fontId="13" fillId="0" borderId="13" xfId="36" applyFont="1" applyBorder="1" applyAlignment="1" applyProtection="1">
      <alignment vertical="center"/>
      <protection/>
    </xf>
    <xf numFmtId="0" fontId="13" fillId="0" borderId="0" xfId="36" applyFont="1" applyAlignment="1" applyProtection="1">
      <alignment horizontal="left" vertical="center"/>
      <protection/>
    </xf>
    <xf numFmtId="0" fontId="13" fillId="0" borderId="0" xfId="36" applyFont="1" applyAlignment="1" applyProtection="1">
      <alignment vertical="center"/>
      <protection/>
    </xf>
    <xf numFmtId="0" fontId="13" fillId="0" borderId="13" xfId="36" applyFont="1" applyBorder="1" applyAlignment="1">
      <alignment vertical="center"/>
      <protection/>
    </xf>
    <xf numFmtId="0" fontId="16" fillId="0" borderId="0" xfId="36" applyFont="1" applyAlignment="1" applyProtection="1">
      <alignment vertical="center"/>
      <protection/>
    </xf>
    <xf numFmtId="165" fontId="11" fillId="0" borderId="0" xfId="36" applyNumberFormat="1" applyFont="1" applyBorder="1" applyAlignment="1" applyProtection="1">
      <alignment horizontal="left" vertical="center"/>
      <protection/>
    </xf>
    <xf numFmtId="0" fontId="1" fillId="0" borderId="22" xfId="36" applyFont="1" applyBorder="1" applyAlignment="1">
      <alignment vertical="center"/>
      <protection/>
    </xf>
    <xf numFmtId="0" fontId="1" fillId="0" borderId="23" xfId="36" applyFont="1" applyBorder="1" applyAlignment="1">
      <alignment vertical="center"/>
      <protection/>
    </xf>
    <xf numFmtId="0" fontId="1" fillId="0" borderId="0" xfId="36" applyFont="1" applyBorder="1" applyAlignment="1">
      <alignment vertical="center"/>
      <protection/>
    </xf>
    <xf numFmtId="0" fontId="1" fillId="0" borderId="24" xfId="36" applyFont="1" applyBorder="1" applyAlignment="1">
      <alignment vertical="center"/>
      <protection/>
    </xf>
    <xf numFmtId="0" fontId="1" fillId="0" borderId="24" xfId="36" applyFont="1" applyBorder="1" applyAlignment="1" applyProtection="1">
      <alignment vertical="center"/>
      <protection/>
    </xf>
    <xf numFmtId="0" fontId="1" fillId="36" borderId="18" xfId="36" applyFont="1" applyFill="1" applyBorder="1" applyAlignment="1" applyProtection="1">
      <alignment vertical="center"/>
      <protection/>
    </xf>
    <xf numFmtId="0" fontId="11" fillId="36" borderId="25" xfId="36" applyFont="1" applyFill="1" applyBorder="1" applyAlignment="1" applyProtection="1">
      <alignment horizontal="center" vertical="center"/>
      <protection/>
    </xf>
    <xf numFmtId="0" fontId="10" fillId="0" borderId="26" xfId="36" applyFont="1" applyBorder="1" applyAlignment="1" applyProtection="1">
      <alignment horizontal="center" vertical="center" wrapText="1"/>
      <protection/>
    </xf>
    <xf numFmtId="0" fontId="10" fillId="0" borderId="27" xfId="36" applyFont="1" applyBorder="1" applyAlignment="1" applyProtection="1">
      <alignment horizontal="center" vertical="center" wrapText="1"/>
      <protection/>
    </xf>
    <xf numFmtId="0" fontId="10" fillId="0" borderId="28" xfId="36" applyFont="1" applyBorder="1" applyAlignment="1" applyProtection="1">
      <alignment horizontal="center" vertical="center" wrapText="1"/>
      <protection/>
    </xf>
    <xf numFmtId="0" fontId="1" fillId="0" borderId="29" xfId="36" applyFont="1" applyBorder="1" applyAlignment="1" applyProtection="1">
      <alignment vertical="center"/>
      <protection/>
    </xf>
    <xf numFmtId="0" fontId="1" fillId="0" borderId="22" xfId="36" applyFont="1" applyBorder="1" applyAlignment="1" applyProtection="1">
      <alignment vertical="center"/>
      <protection/>
    </xf>
    <xf numFmtId="0" fontId="1" fillId="0" borderId="23" xfId="36" applyFont="1" applyBorder="1" applyAlignment="1" applyProtection="1">
      <alignment vertical="center"/>
      <protection/>
    </xf>
    <xf numFmtId="0" fontId="18" fillId="0" borderId="0" xfId="36" applyFont="1" applyAlignment="1" applyProtection="1">
      <alignment horizontal="left" vertical="center"/>
      <protection/>
    </xf>
    <xf numFmtId="0" fontId="18" fillId="0" borderId="0" xfId="36" applyFont="1" applyAlignment="1" applyProtection="1">
      <alignment vertical="center"/>
      <protection/>
    </xf>
    <xf numFmtId="4" fontId="18" fillId="0" borderId="0" xfId="36" applyNumberFormat="1" applyFont="1" applyBorder="1" applyAlignment="1" applyProtection="1">
      <alignment vertical="center"/>
      <protection/>
    </xf>
    <xf numFmtId="0" fontId="13" fillId="0" borderId="0" xfId="36" applyFont="1" applyAlignment="1" applyProtection="1">
      <alignment horizontal="center" vertical="center"/>
      <protection/>
    </xf>
    <xf numFmtId="4" fontId="17" fillId="0" borderId="30" xfId="36" applyNumberFormat="1" applyFont="1" applyBorder="1" applyAlignment="1" applyProtection="1">
      <alignment vertical="center"/>
      <protection/>
    </xf>
    <xf numFmtId="4" fontId="17" fillId="0" borderId="0" xfId="36" applyNumberFormat="1" applyFont="1" applyBorder="1" applyAlignment="1" applyProtection="1">
      <alignment vertical="center"/>
      <protection/>
    </xf>
    <xf numFmtId="166" fontId="17" fillId="0" borderId="0" xfId="36" applyNumberFormat="1" applyFont="1" applyBorder="1" applyAlignment="1" applyProtection="1">
      <alignment vertical="center"/>
      <protection/>
    </xf>
    <xf numFmtId="4" fontId="17" fillId="0" borderId="24" xfId="36" applyNumberFormat="1" applyFont="1" applyBorder="1" applyAlignment="1" applyProtection="1">
      <alignment vertical="center"/>
      <protection/>
    </xf>
    <xf numFmtId="0" fontId="13" fillId="0" borderId="0" xfId="36" applyFont="1" applyAlignment="1">
      <alignment horizontal="left" vertical="center"/>
      <protection/>
    </xf>
    <xf numFmtId="0" fontId="19" fillId="0" borderId="0" xfId="36" applyFont="1" applyAlignment="1">
      <alignment horizontal="left" vertical="center"/>
      <protection/>
    </xf>
    <xf numFmtId="0" fontId="20" fillId="0" borderId="0" xfId="37" applyNumberFormat="1" applyFont="1" applyFill="1" applyBorder="1" applyAlignment="1" applyProtection="1">
      <alignment horizontal="center" vertical="center"/>
      <protection/>
    </xf>
    <xf numFmtId="0" fontId="21" fillId="0" borderId="13" xfId="36" applyFont="1" applyBorder="1" applyAlignment="1" applyProtection="1">
      <alignment vertical="center"/>
      <protection/>
    </xf>
    <xf numFmtId="0" fontId="22" fillId="0" borderId="0" xfId="36" applyFont="1" applyAlignment="1" applyProtection="1">
      <alignment vertical="center"/>
      <protection/>
    </xf>
    <xf numFmtId="0" fontId="23" fillId="0" borderId="0" xfId="36" applyFont="1" applyAlignment="1" applyProtection="1">
      <alignment vertical="center"/>
      <protection/>
    </xf>
    <xf numFmtId="0" fontId="24" fillId="0" borderId="0" xfId="36" applyFont="1" applyAlignment="1" applyProtection="1">
      <alignment horizontal="center" vertical="center"/>
      <protection/>
    </xf>
    <xf numFmtId="0" fontId="21" fillId="0" borderId="13" xfId="36" applyFont="1" applyBorder="1" applyAlignment="1">
      <alignment vertical="center"/>
      <protection/>
    </xf>
    <xf numFmtId="4" fontId="25" fillId="0" borderId="30" xfId="36" applyNumberFormat="1" applyFont="1" applyBorder="1" applyAlignment="1" applyProtection="1">
      <alignment vertical="center"/>
      <protection/>
    </xf>
    <xf numFmtId="4" fontId="25" fillId="0" borderId="0" xfId="36" applyNumberFormat="1" applyFont="1" applyBorder="1" applyAlignment="1" applyProtection="1">
      <alignment vertical="center"/>
      <protection/>
    </xf>
    <xf numFmtId="166" fontId="25" fillId="0" borderId="0" xfId="36" applyNumberFormat="1" applyFont="1" applyBorder="1" applyAlignment="1" applyProtection="1">
      <alignment vertical="center"/>
      <protection/>
    </xf>
    <xf numFmtId="4" fontId="25" fillId="0" borderId="24" xfId="36" applyNumberFormat="1" applyFont="1" applyBorder="1" applyAlignment="1" applyProtection="1">
      <alignment vertical="center"/>
      <protection/>
    </xf>
    <xf numFmtId="0" fontId="21" fillId="0" borderId="0" xfId="36" applyFont="1" applyAlignment="1">
      <alignment vertical="center"/>
      <protection/>
    </xf>
    <xf numFmtId="0" fontId="21" fillId="0" borderId="0" xfId="36" applyFont="1" applyAlignment="1">
      <alignment horizontal="left" vertical="center"/>
      <protection/>
    </xf>
    <xf numFmtId="4" fontId="25" fillId="0" borderId="31" xfId="36" applyNumberFormat="1" applyFont="1" applyBorder="1" applyAlignment="1" applyProtection="1">
      <alignment vertical="center"/>
      <protection/>
    </xf>
    <xf numFmtId="4" fontId="25" fillId="0" borderId="32" xfId="36" applyNumberFormat="1" applyFont="1" applyBorder="1" applyAlignment="1" applyProtection="1">
      <alignment vertical="center"/>
      <protection/>
    </xf>
    <xf numFmtId="166" fontId="25" fillId="0" borderId="32" xfId="36" applyNumberFormat="1" applyFont="1" applyBorder="1" applyAlignment="1" applyProtection="1">
      <alignment vertical="center"/>
      <protection/>
    </xf>
    <xf numFmtId="4" fontId="25" fillId="0" borderId="33" xfId="36" applyNumberFormat="1" applyFont="1" applyBorder="1" applyAlignment="1" applyProtection="1">
      <alignment vertical="center"/>
      <protection/>
    </xf>
    <xf numFmtId="0" fontId="1" fillId="0" borderId="0" xfId="36" applyProtection="1">
      <alignment/>
      <protection locked="0"/>
    </xf>
    <xf numFmtId="0" fontId="3" fillId="33" borderId="0" xfId="36" applyFont="1" applyFill="1" applyAlignment="1">
      <alignment vertical="center"/>
      <protection/>
    </xf>
    <xf numFmtId="0" fontId="4" fillId="33" borderId="0" xfId="36" applyFont="1" applyFill="1" applyAlignment="1">
      <alignment horizontal="left" vertical="center"/>
      <protection/>
    </xf>
    <xf numFmtId="0" fontId="26" fillId="33" borderId="0" xfId="37" applyNumberFormat="1" applyFont="1" applyFill="1" applyBorder="1" applyAlignment="1" applyProtection="1">
      <alignment vertical="center"/>
      <protection/>
    </xf>
    <xf numFmtId="0" fontId="3" fillId="33" borderId="0" xfId="36" applyFont="1" applyFill="1" applyAlignment="1" applyProtection="1">
      <alignment vertical="center"/>
      <protection locked="0"/>
    </xf>
    <xf numFmtId="0" fontId="1" fillId="0" borderId="11" xfId="36" applyBorder="1" applyProtection="1">
      <alignment/>
      <protection locked="0"/>
    </xf>
    <xf numFmtId="0" fontId="1" fillId="0" borderId="0" xfId="36" applyBorder="1" applyProtection="1">
      <alignment/>
      <protection locked="0"/>
    </xf>
    <xf numFmtId="0" fontId="1" fillId="0" borderId="0" xfId="36" applyFont="1" applyBorder="1" applyAlignment="1" applyProtection="1">
      <alignment vertical="center"/>
      <protection locked="0"/>
    </xf>
    <xf numFmtId="0" fontId="10" fillId="0" borderId="0" xfId="36" applyFont="1" applyBorder="1" applyAlignment="1" applyProtection="1">
      <alignment horizontal="left" vertical="center"/>
      <protection locked="0"/>
    </xf>
    <xf numFmtId="0" fontId="1" fillId="0" borderId="0" xfId="36" applyFont="1" applyAlignment="1">
      <alignment vertical="center" wrapText="1"/>
      <protection/>
    </xf>
    <xf numFmtId="0" fontId="1" fillId="0" borderId="13" xfId="36" applyFont="1" applyBorder="1" applyAlignment="1" applyProtection="1">
      <alignment vertical="center" wrapText="1"/>
      <protection/>
    </xf>
    <xf numFmtId="0" fontId="1" fillId="0" borderId="0" xfId="36" applyFont="1" applyBorder="1" applyAlignment="1" applyProtection="1">
      <alignment vertical="center" wrapText="1"/>
      <protection/>
    </xf>
    <xf numFmtId="0" fontId="1" fillId="0" borderId="0" xfId="36" applyFont="1" applyBorder="1" applyAlignment="1" applyProtection="1">
      <alignment vertical="center" wrapText="1"/>
      <protection locked="0"/>
    </xf>
    <xf numFmtId="0" fontId="1" fillId="0" borderId="14" xfId="36" applyFont="1" applyBorder="1" applyAlignment="1" applyProtection="1">
      <alignment vertical="center" wrapText="1"/>
      <protection/>
    </xf>
    <xf numFmtId="0" fontId="1" fillId="0" borderId="22" xfId="36" applyFont="1" applyBorder="1" applyAlignment="1" applyProtection="1">
      <alignment vertical="center"/>
      <protection locked="0"/>
    </xf>
    <xf numFmtId="0" fontId="1" fillId="0" borderId="34" xfId="36" applyFont="1" applyBorder="1" applyAlignment="1" applyProtection="1">
      <alignment vertical="center"/>
      <protection/>
    </xf>
    <xf numFmtId="0" fontId="14" fillId="0" borderId="0" xfId="36" applyFont="1" applyBorder="1" applyAlignment="1" applyProtection="1">
      <alignment horizontal="left" vertical="center"/>
      <protection/>
    </xf>
    <xf numFmtId="0" fontId="15" fillId="0" borderId="0" xfId="36" applyFont="1" applyBorder="1" applyAlignment="1" applyProtection="1">
      <alignment horizontal="right" vertical="center"/>
      <protection locked="0"/>
    </xf>
    <xf numFmtId="4" fontId="15" fillId="0" borderId="0" xfId="36" applyNumberFormat="1" applyFont="1" applyBorder="1" applyAlignment="1" applyProtection="1">
      <alignment vertical="center"/>
      <protection/>
    </xf>
    <xf numFmtId="164" fontId="15" fillId="0" borderId="0" xfId="36" applyNumberFormat="1" applyFont="1" applyBorder="1" applyAlignment="1" applyProtection="1">
      <alignment horizontal="right" vertical="center"/>
      <protection locked="0"/>
    </xf>
    <xf numFmtId="0" fontId="1" fillId="36" borderId="0" xfId="36" applyFont="1" applyFill="1" applyBorder="1" applyAlignment="1" applyProtection="1">
      <alignment vertical="center"/>
      <protection/>
    </xf>
    <xf numFmtId="0" fontId="13" fillId="36" borderId="17" xfId="36" applyFont="1" applyFill="1" applyBorder="1" applyAlignment="1" applyProtection="1">
      <alignment horizontal="left" vertical="center"/>
      <protection/>
    </xf>
    <xf numFmtId="0" fontId="13" fillId="36" borderId="18" xfId="36" applyFont="1" applyFill="1" applyBorder="1" applyAlignment="1" applyProtection="1">
      <alignment horizontal="right" vertical="center"/>
      <protection/>
    </xf>
    <xf numFmtId="0" fontId="13" fillId="36" borderId="18" xfId="36" applyFont="1" applyFill="1" applyBorder="1" applyAlignment="1" applyProtection="1">
      <alignment horizontal="center" vertical="center"/>
      <protection/>
    </xf>
    <xf numFmtId="0" fontId="1" fillId="36" borderId="18" xfId="36" applyFont="1" applyFill="1" applyBorder="1" applyAlignment="1" applyProtection="1">
      <alignment vertical="center"/>
      <protection locked="0"/>
    </xf>
    <xf numFmtId="4" fontId="13" fillId="36" borderId="18" xfId="36" applyNumberFormat="1" applyFont="1" applyFill="1" applyBorder="1" applyAlignment="1" applyProtection="1">
      <alignment vertical="center"/>
      <protection/>
    </xf>
    <xf numFmtId="0" fontId="1" fillId="36" borderId="35" xfId="36" applyFont="1" applyFill="1" applyBorder="1" applyAlignment="1" applyProtection="1">
      <alignment vertical="center"/>
      <protection/>
    </xf>
    <xf numFmtId="0" fontId="1" fillId="0" borderId="20" xfId="36" applyFont="1" applyBorder="1" applyAlignment="1" applyProtection="1">
      <alignment vertical="center"/>
      <protection locked="0"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0" fontId="1" fillId="0" borderId="11" xfId="36" applyFont="1" applyBorder="1" applyAlignment="1" applyProtection="1">
      <alignment vertical="center"/>
      <protection locked="0"/>
    </xf>
    <xf numFmtId="0" fontId="1" fillId="0" borderId="12" xfId="36" applyFont="1" applyBorder="1" applyAlignment="1">
      <alignment vertical="center"/>
      <protection/>
    </xf>
    <xf numFmtId="0" fontId="11" fillId="36" borderId="0" xfId="36" applyFont="1" applyFill="1" applyBorder="1" applyAlignment="1" applyProtection="1">
      <alignment horizontal="left" vertical="center"/>
      <protection/>
    </xf>
    <xf numFmtId="0" fontId="1" fillId="36" borderId="0" xfId="36" applyFont="1" applyFill="1" applyBorder="1" applyAlignment="1" applyProtection="1">
      <alignment vertical="center"/>
      <protection locked="0"/>
    </xf>
    <xf numFmtId="0" fontId="11" fillId="36" borderId="0" xfId="36" applyFont="1" applyFill="1" applyBorder="1" applyAlignment="1" applyProtection="1">
      <alignment horizontal="right" vertical="center"/>
      <protection/>
    </xf>
    <xf numFmtId="0" fontId="1" fillId="36" borderId="14" xfId="36" applyFont="1" applyFill="1" applyBorder="1" applyAlignment="1" applyProtection="1">
      <alignment vertical="center"/>
      <protection/>
    </xf>
    <xf numFmtId="0" fontId="27" fillId="0" borderId="0" xfId="36" applyFont="1" applyBorder="1" applyAlignment="1" applyProtection="1">
      <alignment horizontal="left" vertical="center"/>
      <protection/>
    </xf>
    <xf numFmtId="0" fontId="28" fillId="0" borderId="0" xfId="36" applyFont="1" applyAlignment="1">
      <alignment vertical="center"/>
      <protection/>
    </xf>
    <xf numFmtId="0" fontId="28" fillId="0" borderId="13" xfId="36" applyFont="1" applyBorder="1" applyAlignment="1" applyProtection="1">
      <alignment vertical="center"/>
      <protection/>
    </xf>
    <xf numFmtId="0" fontId="28" fillId="0" borderId="0" xfId="36" applyFont="1" applyBorder="1" applyAlignment="1" applyProtection="1">
      <alignment vertical="center"/>
      <protection/>
    </xf>
    <xf numFmtId="0" fontId="28" fillId="0" borderId="32" xfId="36" applyFont="1" applyBorder="1" applyAlignment="1" applyProtection="1">
      <alignment horizontal="left" vertical="center"/>
      <protection/>
    </xf>
    <xf numFmtId="0" fontId="28" fillId="0" borderId="32" xfId="36" applyFont="1" applyBorder="1" applyAlignment="1" applyProtection="1">
      <alignment vertical="center"/>
      <protection/>
    </xf>
    <xf numFmtId="0" fontId="28" fillId="0" borderId="32" xfId="36" applyFont="1" applyBorder="1" applyAlignment="1" applyProtection="1">
      <alignment vertical="center"/>
      <protection locked="0"/>
    </xf>
    <xf numFmtId="4" fontId="28" fillId="0" borderId="32" xfId="36" applyNumberFormat="1" applyFont="1" applyBorder="1" applyAlignment="1" applyProtection="1">
      <alignment vertical="center"/>
      <protection/>
    </xf>
    <xf numFmtId="0" fontId="28" fillId="0" borderId="14" xfId="36" applyFont="1" applyBorder="1" applyAlignment="1" applyProtection="1">
      <alignment vertical="center"/>
      <protection/>
    </xf>
    <xf numFmtId="0" fontId="29" fillId="0" borderId="0" xfId="36" applyFont="1" applyAlignment="1">
      <alignment vertical="center"/>
      <protection/>
    </xf>
    <xf numFmtId="0" fontId="29" fillId="0" borderId="13" xfId="36" applyFont="1" applyBorder="1" applyAlignment="1" applyProtection="1">
      <alignment vertical="center"/>
      <protection/>
    </xf>
    <xf numFmtId="0" fontId="29" fillId="0" borderId="0" xfId="36" applyFont="1" applyBorder="1" applyAlignment="1" applyProtection="1">
      <alignment vertical="center"/>
      <protection/>
    </xf>
    <xf numFmtId="0" fontId="29" fillId="0" borderId="32" xfId="36" applyFont="1" applyBorder="1" applyAlignment="1" applyProtection="1">
      <alignment horizontal="left" vertical="center"/>
      <protection/>
    </xf>
    <xf numFmtId="0" fontId="29" fillId="0" borderId="32" xfId="36" applyFont="1" applyBorder="1" applyAlignment="1" applyProtection="1">
      <alignment vertical="center"/>
      <protection/>
    </xf>
    <xf numFmtId="0" fontId="29" fillId="0" borderId="32" xfId="36" applyFont="1" applyBorder="1" applyAlignment="1" applyProtection="1">
      <alignment vertical="center"/>
      <protection locked="0"/>
    </xf>
    <xf numFmtId="4" fontId="29" fillId="0" borderId="32" xfId="36" applyNumberFormat="1" applyFont="1" applyBorder="1" applyAlignment="1" applyProtection="1">
      <alignment vertical="center"/>
      <protection/>
    </xf>
    <xf numFmtId="0" fontId="29" fillId="0" borderId="14" xfId="36" applyFont="1" applyBorder="1" applyAlignment="1" applyProtection="1">
      <alignment vertical="center"/>
      <protection/>
    </xf>
    <xf numFmtId="0" fontId="1" fillId="0" borderId="0" xfId="36" applyFont="1" applyAlignment="1" applyProtection="1">
      <alignment vertical="center"/>
      <protection locked="0"/>
    </xf>
    <xf numFmtId="0" fontId="11" fillId="0" borderId="0" xfId="36" applyFont="1" applyAlignment="1" applyProtection="1">
      <alignment horizontal="left" vertical="center"/>
      <protection/>
    </xf>
    <xf numFmtId="0" fontId="10" fillId="0" borderId="0" xfId="36" applyFont="1" applyAlignment="1" applyProtection="1">
      <alignment horizontal="left" vertical="center"/>
      <protection locked="0"/>
    </xf>
    <xf numFmtId="165" fontId="11" fillId="0" borderId="0" xfId="36" applyNumberFormat="1" applyFont="1" applyAlignment="1" applyProtection="1">
      <alignment horizontal="left" vertical="center"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13" xfId="36" applyFont="1" applyBorder="1" applyAlignment="1" applyProtection="1">
      <alignment horizontal="center" vertical="center" wrapText="1"/>
      <protection/>
    </xf>
    <xf numFmtId="0" fontId="11" fillId="36" borderId="26" xfId="36" applyFont="1" applyFill="1" applyBorder="1" applyAlignment="1" applyProtection="1">
      <alignment horizontal="center" vertical="center" wrapText="1"/>
      <protection/>
    </xf>
    <xf numFmtId="0" fontId="11" fillId="36" borderId="27" xfId="36" applyFont="1" applyFill="1" applyBorder="1" applyAlignment="1" applyProtection="1">
      <alignment horizontal="center" vertical="center" wrapText="1"/>
      <protection/>
    </xf>
    <xf numFmtId="0" fontId="30" fillId="36" borderId="27" xfId="36" applyFont="1" applyFill="1" applyBorder="1" applyAlignment="1" applyProtection="1">
      <alignment horizontal="center" vertical="center" wrapText="1"/>
      <protection locked="0"/>
    </xf>
    <xf numFmtId="0" fontId="11" fillId="36" borderId="28" xfId="36" applyFont="1" applyFill="1" applyBorder="1" applyAlignment="1" applyProtection="1">
      <alignment horizontal="center" vertical="center" wrapText="1"/>
      <protection/>
    </xf>
    <xf numFmtId="0" fontId="1" fillId="0" borderId="13" xfId="36" applyFont="1" applyBorder="1" applyAlignment="1">
      <alignment horizontal="center" vertical="center" wrapText="1"/>
      <protection/>
    </xf>
    <xf numFmtId="4" fontId="18" fillId="0" borderId="0" xfId="36" applyNumberFormat="1" applyFont="1" applyAlignment="1" applyProtection="1">
      <alignment/>
      <protection/>
    </xf>
    <xf numFmtId="166" fontId="31" fillId="0" borderId="22" xfId="36" applyNumberFormat="1" applyFont="1" applyBorder="1" applyAlignment="1" applyProtection="1">
      <alignment/>
      <protection/>
    </xf>
    <xf numFmtId="166" fontId="31" fillId="0" borderId="23" xfId="36" applyNumberFormat="1" applyFont="1" applyBorder="1" applyAlignment="1" applyProtection="1">
      <alignment/>
      <protection/>
    </xf>
    <xf numFmtId="4" fontId="32" fillId="0" borderId="0" xfId="36" applyNumberFormat="1" applyFont="1" applyAlignment="1">
      <alignment vertical="center"/>
      <protection/>
    </xf>
    <xf numFmtId="0" fontId="33" fillId="0" borderId="0" xfId="36" applyFont="1" applyAlignment="1">
      <alignment/>
      <protection/>
    </xf>
    <xf numFmtId="0" fontId="33" fillId="0" borderId="13" xfId="36" applyFont="1" applyBorder="1" applyAlignment="1" applyProtection="1">
      <alignment/>
      <protection/>
    </xf>
    <xf numFmtId="0" fontId="33" fillId="0" borderId="0" xfId="36" applyFont="1" applyAlignment="1" applyProtection="1">
      <alignment/>
      <protection/>
    </xf>
    <xf numFmtId="0" fontId="33" fillId="0" borderId="0" xfId="36" applyFont="1" applyAlignment="1" applyProtection="1">
      <alignment horizontal="left"/>
      <protection/>
    </xf>
    <xf numFmtId="0" fontId="28" fillId="0" borderId="0" xfId="36" applyFont="1" applyAlignment="1" applyProtection="1">
      <alignment horizontal="left"/>
      <protection/>
    </xf>
    <xf numFmtId="0" fontId="33" fillId="0" borderId="0" xfId="36" applyFont="1" applyAlignment="1" applyProtection="1">
      <alignment/>
      <protection locked="0"/>
    </xf>
    <xf numFmtId="4" fontId="28" fillId="0" borderId="0" xfId="36" applyNumberFormat="1" applyFont="1" applyAlignment="1" applyProtection="1">
      <alignment/>
      <protection/>
    </xf>
    <xf numFmtId="0" fontId="33" fillId="0" borderId="13" xfId="36" applyFont="1" applyBorder="1" applyAlignment="1">
      <alignment/>
      <protection/>
    </xf>
    <xf numFmtId="0" fontId="33" fillId="0" borderId="30" xfId="36" applyFont="1" applyBorder="1" applyAlignment="1" applyProtection="1">
      <alignment/>
      <protection/>
    </xf>
    <xf numFmtId="0" fontId="33" fillId="0" borderId="0" xfId="36" applyFont="1" applyBorder="1" applyAlignment="1" applyProtection="1">
      <alignment/>
      <protection/>
    </xf>
    <xf numFmtId="166" fontId="33" fillId="0" borderId="0" xfId="36" applyNumberFormat="1" applyFont="1" applyBorder="1" applyAlignment="1" applyProtection="1">
      <alignment/>
      <protection/>
    </xf>
    <xf numFmtId="166" fontId="33" fillId="0" borderId="24" xfId="36" applyNumberFormat="1" applyFont="1" applyBorder="1" applyAlignment="1" applyProtection="1">
      <alignment/>
      <protection/>
    </xf>
    <xf numFmtId="0" fontId="33" fillId="0" borderId="0" xfId="36" applyFont="1" applyAlignment="1">
      <alignment horizontal="left"/>
      <protection/>
    </xf>
    <xf numFmtId="0" fontId="33" fillId="0" borderId="0" xfId="36" applyFont="1" applyAlignment="1">
      <alignment horizontal="center"/>
      <protection/>
    </xf>
    <xf numFmtId="4" fontId="33" fillId="0" borderId="0" xfId="36" applyNumberFormat="1" applyFont="1" applyAlignment="1">
      <alignment vertical="center"/>
      <protection/>
    </xf>
    <xf numFmtId="0" fontId="33" fillId="0" borderId="0" xfId="36" applyFont="1" applyBorder="1" applyAlignment="1" applyProtection="1">
      <alignment horizontal="left"/>
      <protection/>
    </xf>
    <xf numFmtId="0" fontId="29" fillId="0" borderId="0" xfId="36" applyFont="1" applyBorder="1" applyAlignment="1" applyProtection="1">
      <alignment horizontal="left"/>
      <protection/>
    </xf>
    <xf numFmtId="4" fontId="29" fillId="0" borderId="0" xfId="36" applyNumberFormat="1" applyFont="1" applyBorder="1" applyAlignment="1" applyProtection="1">
      <alignment/>
      <protection/>
    </xf>
    <xf numFmtId="0" fontId="1" fillId="0" borderId="36" xfId="36" applyFont="1" applyBorder="1" applyAlignment="1" applyProtection="1">
      <alignment horizontal="center" vertical="center"/>
      <protection/>
    </xf>
    <xf numFmtId="49" fontId="1" fillId="0" borderId="36" xfId="36" applyNumberFormat="1" applyFont="1" applyBorder="1" applyAlignment="1" applyProtection="1">
      <alignment horizontal="left" vertical="center" wrapText="1"/>
      <protection/>
    </xf>
    <xf numFmtId="0" fontId="1" fillId="0" borderId="36" xfId="36" applyFont="1" applyBorder="1" applyAlignment="1" applyProtection="1">
      <alignment horizontal="left" vertical="center" wrapText="1"/>
      <protection/>
    </xf>
    <xf numFmtId="0" fontId="1" fillId="0" borderId="36" xfId="36" applyFont="1" applyBorder="1" applyAlignment="1" applyProtection="1">
      <alignment horizontal="center" vertical="center" wrapText="1"/>
      <protection/>
    </xf>
    <xf numFmtId="167" fontId="1" fillId="0" borderId="36" xfId="36" applyNumberFormat="1" applyFont="1" applyBorder="1" applyAlignment="1" applyProtection="1">
      <alignment vertical="center"/>
      <protection/>
    </xf>
    <xf numFmtId="4" fontId="1" fillId="34" borderId="36" xfId="36" applyNumberFormat="1" applyFont="1" applyFill="1" applyBorder="1" applyAlignment="1" applyProtection="1">
      <alignment vertical="center"/>
      <protection locked="0"/>
    </xf>
    <xf numFmtId="4" fontId="1" fillId="0" borderId="36" xfId="36" applyNumberFormat="1" applyFont="1" applyBorder="1" applyAlignment="1" applyProtection="1">
      <alignment vertical="center"/>
      <protection/>
    </xf>
    <xf numFmtId="0" fontId="15" fillId="34" borderId="36" xfId="36" applyFont="1" applyFill="1" applyBorder="1" applyAlignment="1" applyProtection="1">
      <alignment horizontal="left" vertical="center"/>
      <protection locked="0"/>
    </xf>
    <xf numFmtId="0" fontId="15" fillId="0" borderId="0" xfId="36" applyFont="1" applyBorder="1" applyAlignment="1" applyProtection="1">
      <alignment horizontal="center" vertical="center"/>
      <protection/>
    </xf>
    <xf numFmtId="166" fontId="15" fillId="0" borderId="0" xfId="36" applyNumberFormat="1" applyFont="1" applyBorder="1" applyAlignment="1" applyProtection="1">
      <alignment vertical="center"/>
      <protection/>
    </xf>
    <xf numFmtId="166" fontId="15" fillId="0" borderId="24" xfId="36" applyNumberFormat="1" applyFont="1" applyBorder="1" applyAlignment="1" applyProtection="1">
      <alignment vertical="center"/>
      <protection/>
    </xf>
    <xf numFmtId="4" fontId="1" fillId="0" borderId="0" xfId="36" applyNumberFormat="1" applyFont="1" applyAlignment="1">
      <alignment vertical="center"/>
      <protection/>
    </xf>
    <xf numFmtId="0" fontId="34" fillId="0" borderId="0" xfId="36" applyFont="1" applyAlignment="1">
      <alignment vertical="center"/>
      <protection/>
    </xf>
    <xf numFmtId="0" fontId="34" fillId="0" borderId="13" xfId="36" applyFont="1" applyBorder="1" applyAlignment="1" applyProtection="1">
      <alignment vertical="center"/>
      <protection/>
    </xf>
    <xf numFmtId="0" fontId="34" fillId="0" borderId="0" xfId="36" applyFont="1" applyAlignment="1" applyProtection="1">
      <alignment vertical="center"/>
      <protection/>
    </xf>
    <xf numFmtId="0" fontId="35" fillId="0" borderId="0" xfId="36" applyFont="1" applyBorder="1" applyAlignment="1" applyProtection="1">
      <alignment horizontal="left" vertical="center"/>
      <protection/>
    </xf>
    <xf numFmtId="0" fontId="34" fillId="0" borderId="0" xfId="36" applyFont="1" applyBorder="1" applyAlignment="1" applyProtection="1">
      <alignment horizontal="left" vertical="center"/>
      <protection/>
    </xf>
    <xf numFmtId="0" fontId="34" fillId="0" borderId="0" xfId="36" applyFont="1" applyBorder="1" applyAlignment="1" applyProtection="1">
      <alignment horizontal="left" vertical="center" wrapText="1"/>
      <protection/>
    </xf>
    <xf numFmtId="167" fontId="34" fillId="0" borderId="0" xfId="36" applyNumberFormat="1" applyFont="1" applyBorder="1" applyAlignment="1" applyProtection="1">
      <alignment vertical="center"/>
      <protection/>
    </xf>
    <xf numFmtId="0" fontId="34" fillId="0" borderId="0" xfId="36" applyFont="1" applyAlignment="1" applyProtection="1">
      <alignment vertical="center"/>
      <protection locked="0"/>
    </xf>
    <xf numFmtId="0" fontId="34" fillId="0" borderId="13" xfId="36" applyFont="1" applyBorder="1" applyAlignment="1">
      <alignment vertical="center"/>
      <protection/>
    </xf>
    <xf numFmtId="0" fontId="34" fillId="0" borderId="30" xfId="36" applyFont="1" applyBorder="1" applyAlignment="1" applyProtection="1">
      <alignment vertical="center"/>
      <protection/>
    </xf>
    <xf numFmtId="0" fontId="34" fillId="0" borderId="0" xfId="36" applyFont="1" applyBorder="1" applyAlignment="1" applyProtection="1">
      <alignment vertical="center"/>
      <protection/>
    </xf>
    <xf numFmtId="0" fontId="34" fillId="0" borderId="24" xfId="36" applyFont="1" applyBorder="1" applyAlignment="1" applyProtection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5" fillId="0" borderId="0" xfId="36" applyFont="1" applyAlignment="1" applyProtection="1">
      <alignment horizontal="left" vertical="center"/>
      <protection/>
    </xf>
    <xf numFmtId="0" fontId="34" fillId="0" borderId="0" xfId="36" applyFont="1" applyAlignment="1" applyProtection="1">
      <alignment horizontal="left" vertical="center"/>
      <protection/>
    </xf>
    <xf numFmtId="0" fontId="34" fillId="0" borderId="0" xfId="36" applyFont="1" applyAlignment="1" applyProtection="1">
      <alignment horizontal="left" vertical="center" wrapText="1"/>
      <protection/>
    </xf>
    <xf numFmtId="167" fontId="34" fillId="0" borderId="0" xfId="36" applyNumberFormat="1" applyFont="1" applyAlignment="1" applyProtection="1">
      <alignment vertical="center"/>
      <protection/>
    </xf>
    <xf numFmtId="0" fontId="36" fillId="0" borderId="0" xfId="36" applyFont="1" applyAlignment="1">
      <alignment vertical="center"/>
      <protection/>
    </xf>
    <xf numFmtId="0" fontId="36" fillId="0" borderId="13" xfId="36" applyFont="1" applyBorder="1" applyAlignment="1" applyProtection="1">
      <alignment vertical="center"/>
      <protection/>
    </xf>
    <xf numFmtId="0" fontId="36" fillId="0" borderId="0" xfId="36" applyFont="1" applyAlignment="1" applyProtection="1">
      <alignment vertical="center"/>
      <protection/>
    </xf>
    <xf numFmtId="0" fontId="36" fillId="0" borderId="0" xfId="36" applyFont="1" applyAlignment="1" applyProtection="1">
      <alignment horizontal="left" vertical="center"/>
      <protection/>
    </xf>
    <xf numFmtId="0" fontId="36" fillId="0" borderId="0" xfId="36" applyFont="1" applyAlignment="1" applyProtection="1">
      <alignment horizontal="left" vertical="center" wrapText="1"/>
      <protection/>
    </xf>
    <xf numFmtId="167" fontId="36" fillId="0" borderId="0" xfId="36" applyNumberFormat="1" applyFont="1" applyAlignment="1" applyProtection="1">
      <alignment vertical="center"/>
      <protection/>
    </xf>
    <xf numFmtId="0" fontId="36" fillId="0" borderId="0" xfId="36" applyFont="1" applyAlignment="1" applyProtection="1">
      <alignment vertical="center"/>
      <protection locked="0"/>
    </xf>
    <xf numFmtId="0" fontId="36" fillId="0" borderId="13" xfId="36" applyFont="1" applyBorder="1" applyAlignment="1">
      <alignment vertical="center"/>
      <protection/>
    </xf>
    <xf numFmtId="0" fontId="36" fillId="0" borderId="30" xfId="36" applyFont="1" applyBorder="1" applyAlignment="1" applyProtection="1">
      <alignment vertical="center"/>
      <protection/>
    </xf>
    <xf numFmtId="0" fontId="36" fillId="0" borderId="0" xfId="36" applyFont="1" applyBorder="1" applyAlignment="1" applyProtection="1">
      <alignment vertical="center"/>
      <protection/>
    </xf>
    <xf numFmtId="0" fontId="36" fillId="0" borderId="24" xfId="36" applyFont="1" applyBorder="1" applyAlignment="1" applyProtection="1">
      <alignment vertical="center"/>
      <protection/>
    </xf>
    <xf numFmtId="0" fontId="36" fillId="0" borderId="0" xfId="36" applyFont="1" applyAlignment="1">
      <alignment horizontal="left" vertical="center"/>
      <protection/>
    </xf>
    <xf numFmtId="0" fontId="37" fillId="0" borderId="0" xfId="36" applyFont="1" applyAlignment="1">
      <alignment vertical="center"/>
      <protection/>
    </xf>
    <xf numFmtId="0" fontId="37" fillId="0" borderId="13" xfId="36" applyFont="1" applyBorder="1" applyAlignment="1" applyProtection="1">
      <alignment vertical="center"/>
      <protection/>
    </xf>
    <xf numFmtId="0" fontId="37" fillId="0" borderId="0" xfId="36" applyFont="1" applyAlignment="1" applyProtection="1">
      <alignment vertical="center"/>
      <protection/>
    </xf>
    <xf numFmtId="0" fontId="37" fillId="0" borderId="0" xfId="36" applyFont="1" applyBorder="1" applyAlignment="1" applyProtection="1">
      <alignment horizontal="left" vertical="center"/>
      <protection/>
    </xf>
    <xf numFmtId="0" fontId="37" fillId="0" borderId="0" xfId="36" applyFont="1" applyBorder="1" applyAlignment="1" applyProtection="1">
      <alignment horizontal="left" vertical="center" wrapText="1"/>
      <protection/>
    </xf>
    <xf numFmtId="167" fontId="37" fillId="0" borderId="0" xfId="36" applyNumberFormat="1" applyFont="1" applyBorder="1" applyAlignment="1" applyProtection="1">
      <alignment vertical="center"/>
      <protection/>
    </xf>
    <xf numFmtId="0" fontId="37" fillId="0" borderId="0" xfId="36" applyFont="1" applyAlignment="1" applyProtection="1">
      <alignment vertical="center"/>
      <protection locked="0"/>
    </xf>
    <xf numFmtId="0" fontId="37" fillId="0" borderId="13" xfId="36" applyFont="1" applyBorder="1" applyAlignment="1">
      <alignment vertical="center"/>
      <protection/>
    </xf>
    <xf numFmtId="0" fontId="37" fillId="0" borderId="30" xfId="36" applyFont="1" applyBorder="1" applyAlignment="1" applyProtection="1">
      <alignment vertical="center"/>
      <protection/>
    </xf>
    <xf numFmtId="0" fontId="37" fillId="0" borderId="0" xfId="36" applyFont="1" applyBorder="1" applyAlignment="1" applyProtection="1">
      <alignment vertical="center"/>
      <protection/>
    </xf>
    <xf numFmtId="0" fontId="37" fillId="0" borderId="24" xfId="36" applyFont="1" applyBorder="1" applyAlignment="1" applyProtection="1">
      <alignment vertical="center"/>
      <protection/>
    </xf>
    <xf numFmtId="0" fontId="37" fillId="0" borderId="0" xfId="36" applyFont="1" applyAlignment="1">
      <alignment horizontal="left" vertical="center"/>
      <protection/>
    </xf>
    <xf numFmtId="0" fontId="38" fillId="0" borderId="36" xfId="36" applyFont="1" applyBorder="1" applyAlignment="1" applyProtection="1">
      <alignment horizontal="center" vertical="center"/>
      <protection/>
    </xf>
    <xf numFmtId="49" fontId="38" fillId="0" borderId="36" xfId="36" applyNumberFormat="1" applyFont="1" applyBorder="1" applyAlignment="1" applyProtection="1">
      <alignment horizontal="left" vertical="center" wrapText="1"/>
      <protection/>
    </xf>
    <xf numFmtId="0" fontId="38" fillId="0" borderId="36" xfId="36" applyFont="1" applyBorder="1" applyAlignment="1" applyProtection="1">
      <alignment horizontal="left" vertical="center" wrapText="1"/>
      <protection/>
    </xf>
    <xf numFmtId="0" fontId="38" fillId="0" borderId="36" xfId="36" applyFont="1" applyBorder="1" applyAlignment="1" applyProtection="1">
      <alignment horizontal="center" vertical="center" wrapText="1"/>
      <protection/>
    </xf>
    <xf numFmtId="167" fontId="38" fillId="0" borderId="36" xfId="36" applyNumberFormat="1" applyFont="1" applyBorder="1" applyAlignment="1" applyProtection="1">
      <alignment vertical="center"/>
      <protection/>
    </xf>
    <xf numFmtId="4" fontId="38" fillId="34" borderId="36" xfId="36" applyNumberFormat="1" applyFont="1" applyFill="1" applyBorder="1" applyAlignment="1" applyProtection="1">
      <alignment vertical="center"/>
      <protection locked="0"/>
    </xf>
    <xf numFmtId="4" fontId="38" fillId="0" borderId="36" xfId="36" applyNumberFormat="1" applyFont="1" applyBorder="1" applyAlignment="1" applyProtection="1">
      <alignment vertical="center"/>
      <protection/>
    </xf>
    <xf numFmtId="0" fontId="38" fillId="0" borderId="13" xfId="36" applyFont="1" applyBorder="1" applyAlignment="1">
      <alignment vertical="center"/>
      <protection/>
    </xf>
    <xf numFmtId="0" fontId="38" fillId="34" borderId="36" xfId="36" applyFont="1" applyFill="1" applyBorder="1" applyAlignment="1" applyProtection="1">
      <alignment horizontal="left" vertical="center"/>
      <protection locked="0"/>
    </xf>
    <xf numFmtId="0" fontId="38" fillId="0" borderId="0" xfId="36" applyFont="1" applyBorder="1" applyAlignment="1" applyProtection="1">
      <alignment horizontal="center" vertical="center"/>
      <protection/>
    </xf>
    <xf numFmtId="167" fontId="1" fillId="34" borderId="36" xfId="36" applyNumberFormat="1" applyFont="1" applyFill="1" applyBorder="1" applyAlignment="1" applyProtection="1">
      <alignment vertical="center"/>
      <protection locked="0"/>
    </xf>
    <xf numFmtId="0" fontId="28" fillId="0" borderId="0" xfId="36" applyFont="1" applyBorder="1" applyAlignment="1" applyProtection="1">
      <alignment horizontal="left"/>
      <protection/>
    </xf>
    <xf numFmtId="4" fontId="28" fillId="0" borderId="0" xfId="36" applyNumberFormat="1" applyFont="1" applyBorder="1" applyAlignment="1" applyProtection="1">
      <alignment/>
      <protection/>
    </xf>
    <xf numFmtId="0" fontId="15" fillId="0" borderId="32" xfId="36" applyFont="1" applyBorder="1" applyAlignment="1" applyProtection="1">
      <alignment horizontal="center" vertical="center"/>
      <protection/>
    </xf>
    <xf numFmtId="0" fontId="1" fillId="0" borderId="32" xfId="36" applyFont="1" applyBorder="1" applyAlignment="1" applyProtection="1">
      <alignment vertical="center"/>
      <protection/>
    </xf>
    <xf numFmtId="166" fontId="15" fillId="0" borderId="32" xfId="36" applyNumberFormat="1" applyFont="1" applyBorder="1" applyAlignment="1" applyProtection="1">
      <alignment vertical="center"/>
      <protection/>
    </xf>
    <xf numFmtId="166" fontId="15" fillId="0" borderId="33" xfId="36" applyNumberFormat="1" applyFont="1" applyBorder="1" applyAlignment="1" applyProtection="1">
      <alignment vertical="center"/>
      <protection/>
    </xf>
    <xf numFmtId="0" fontId="37" fillId="0" borderId="0" xfId="36" applyFont="1" applyAlignment="1" applyProtection="1">
      <alignment horizontal="left" vertical="center"/>
      <protection/>
    </xf>
    <xf numFmtId="0" fontId="37" fillId="0" borderId="0" xfId="36" applyFont="1" applyAlignment="1" applyProtection="1">
      <alignment horizontal="left" vertical="center" wrapText="1"/>
      <protection/>
    </xf>
    <xf numFmtId="167" fontId="37" fillId="0" borderId="0" xfId="36" applyNumberFormat="1" applyFont="1" applyAlignment="1" applyProtection="1">
      <alignment vertical="center"/>
      <protection/>
    </xf>
    <xf numFmtId="0" fontId="1" fillId="0" borderId="0" xfId="36" applyAlignment="1" applyProtection="1">
      <alignment vertical="top"/>
      <protection locked="0"/>
    </xf>
    <xf numFmtId="0" fontId="1" fillId="0" borderId="10" xfId="36" applyFont="1" applyBorder="1" applyAlignment="1" applyProtection="1">
      <alignment vertical="center" wrapText="1"/>
      <protection locked="0"/>
    </xf>
    <xf numFmtId="0" fontId="1" fillId="0" borderId="11" xfId="36" applyFont="1" applyBorder="1" applyAlignment="1" applyProtection="1">
      <alignment vertical="center" wrapText="1"/>
      <protection locked="0"/>
    </xf>
    <xf numFmtId="0" fontId="1" fillId="0" borderId="12" xfId="36" applyFont="1" applyBorder="1" applyAlignment="1" applyProtection="1">
      <alignment vertical="center" wrapText="1"/>
      <protection locked="0"/>
    </xf>
    <xf numFmtId="0" fontId="1" fillId="0" borderId="0" xfId="36" applyAlignment="1" applyProtection="1">
      <alignment horizontal="center" vertical="center"/>
      <protection locked="0"/>
    </xf>
    <xf numFmtId="0" fontId="1" fillId="0" borderId="13" xfId="36" applyFont="1" applyBorder="1" applyAlignment="1" applyProtection="1">
      <alignment horizontal="center" vertical="center" wrapText="1"/>
      <protection locked="0"/>
    </xf>
    <xf numFmtId="0" fontId="1" fillId="0" borderId="14" xfId="36" applyFont="1" applyBorder="1" applyAlignment="1" applyProtection="1">
      <alignment horizontal="center" vertical="center" wrapText="1"/>
      <protection locked="0"/>
    </xf>
    <xf numFmtId="0" fontId="1" fillId="0" borderId="13" xfId="36" applyFont="1" applyBorder="1" applyAlignment="1" applyProtection="1">
      <alignment vertical="center" wrapText="1"/>
      <protection locked="0"/>
    </xf>
    <xf numFmtId="0" fontId="1" fillId="0" borderId="14" xfId="36" applyFont="1" applyBorder="1" applyAlignment="1" applyProtection="1">
      <alignment vertical="center" wrapText="1"/>
      <protection locked="0"/>
    </xf>
    <xf numFmtId="0" fontId="24" fillId="0" borderId="0" xfId="36" applyFont="1" applyBorder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0" fontId="11" fillId="0" borderId="13" xfId="36" applyFont="1" applyBorder="1" applyAlignment="1" applyProtection="1">
      <alignment vertical="center" wrapText="1"/>
      <protection locked="0"/>
    </xf>
    <xf numFmtId="0" fontId="1" fillId="0" borderId="0" xfId="36" applyFont="1" applyBorder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vertical="center" wrapText="1"/>
      <protection locked="0"/>
    </xf>
    <xf numFmtId="0" fontId="11" fillId="0" borderId="0" xfId="36" applyFont="1" applyBorder="1" applyAlignment="1" applyProtection="1">
      <alignment vertical="center"/>
      <protection locked="0"/>
    </xf>
    <xf numFmtId="0" fontId="11" fillId="0" borderId="0" xfId="36" applyFont="1" applyBorder="1" applyAlignment="1" applyProtection="1">
      <alignment horizontal="left" vertical="center"/>
      <protection locked="0"/>
    </xf>
    <xf numFmtId="49" fontId="11" fillId="0" borderId="0" xfId="36" applyNumberFormat="1" applyFont="1" applyBorder="1" applyAlignment="1" applyProtection="1">
      <alignment vertical="center" wrapText="1"/>
      <protection locked="0"/>
    </xf>
    <xf numFmtId="0" fontId="1" fillId="0" borderId="19" xfId="36" applyFont="1" applyBorder="1" applyAlignment="1" applyProtection="1">
      <alignment vertical="center" wrapText="1"/>
      <protection locked="0"/>
    </xf>
    <xf numFmtId="0" fontId="3" fillId="0" borderId="20" xfId="36" applyFont="1" applyBorder="1" applyAlignment="1" applyProtection="1">
      <alignment vertical="center" wrapText="1"/>
      <protection locked="0"/>
    </xf>
    <xf numFmtId="0" fontId="1" fillId="0" borderId="21" xfId="36" applyFont="1" applyBorder="1" applyAlignment="1" applyProtection="1">
      <alignment vertical="center" wrapText="1"/>
      <protection locked="0"/>
    </xf>
    <xf numFmtId="0" fontId="1" fillId="0" borderId="0" xfId="36" applyFont="1" applyBorder="1" applyAlignment="1" applyProtection="1">
      <alignment vertical="top"/>
      <protection locked="0"/>
    </xf>
    <xf numFmtId="0" fontId="1" fillId="0" borderId="0" xfId="36" applyFont="1" applyAlignment="1" applyProtection="1">
      <alignment vertical="top"/>
      <protection locked="0"/>
    </xf>
    <xf numFmtId="0" fontId="1" fillId="0" borderId="10" xfId="36" applyFont="1" applyBorder="1" applyAlignment="1" applyProtection="1">
      <alignment horizontal="left" vertical="center"/>
      <protection locked="0"/>
    </xf>
    <xf numFmtId="0" fontId="1" fillId="0" borderId="11" xfId="36" applyFont="1" applyBorder="1" applyAlignment="1" applyProtection="1">
      <alignment horizontal="left" vertical="center"/>
      <protection locked="0"/>
    </xf>
    <xf numFmtId="0" fontId="1" fillId="0" borderId="12" xfId="36" applyFont="1" applyBorder="1" applyAlignment="1" applyProtection="1">
      <alignment horizontal="left" vertical="center"/>
      <protection locked="0"/>
    </xf>
    <xf numFmtId="0" fontId="1" fillId="0" borderId="13" xfId="36" applyFont="1" applyBorder="1" applyAlignment="1" applyProtection="1">
      <alignment horizontal="left" vertical="center"/>
      <protection locked="0"/>
    </xf>
    <xf numFmtId="0" fontId="1" fillId="0" borderId="14" xfId="36" applyFont="1" applyBorder="1" applyAlignment="1" applyProtection="1">
      <alignment horizontal="left" vertical="center"/>
      <protection locked="0"/>
    </xf>
    <xf numFmtId="0" fontId="24" fillId="0" borderId="0" xfId="36" applyFont="1" applyBorder="1" applyAlignment="1" applyProtection="1">
      <alignment horizontal="left" vertical="center"/>
      <protection locked="0"/>
    </xf>
    <xf numFmtId="0" fontId="21" fillId="0" borderId="0" xfId="36" applyFont="1" applyAlignment="1" applyProtection="1">
      <alignment horizontal="left" vertical="center"/>
      <protection locked="0"/>
    </xf>
    <xf numFmtId="0" fontId="24" fillId="0" borderId="20" xfId="36" applyFont="1" applyBorder="1" applyAlignment="1" applyProtection="1">
      <alignment horizontal="left" vertical="center"/>
      <protection locked="0"/>
    </xf>
    <xf numFmtId="0" fontId="24" fillId="0" borderId="20" xfId="36" applyFont="1" applyBorder="1" applyAlignment="1" applyProtection="1">
      <alignment horizontal="center" vertical="center"/>
      <protection locked="0"/>
    </xf>
    <xf numFmtId="0" fontId="21" fillId="0" borderId="20" xfId="36" applyFont="1" applyBorder="1" applyAlignment="1" applyProtection="1">
      <alignment horizontal="left" vertical="center"/>
      <protection locked="0"/>
    </xf>
    <xf numFmtId="0" fontId="16" fillId="0" borderId="0" xfId="36" applyFont="1" applyBorder="1" applyAlignment="1" applyProtection="1">
      <alignment horizontal="left" vertical="center"/>
      <protection locked="0"/>
    </xf>
    <xf numFmtId="0" fontId="11" fillId="0" borderId="0" xfId="36" applyFont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center" vertical="center"/>
      <protection locked="0"/>
    </xf>
    <xf numFmtId="0" fontId="11" fillId="0" borderId="13" xfId="36" applyFont="1" applyBorder="1" applyAlignment="1" applyProtection="1">
      <alignment horizontal="left" vertical="center"/>
      <protection locked="0"/>
    </xf>
    <xf numFmtId="0" fontId="11" fillId="0" borderId="0" xfId="36" applyFont="1" applyFill="1" applyBorder="1" applyAlignment="1" applyProtection="1">
      <alignment horizontal="left" vertical="center"/>
      <protection locked="0"/>
    </xf>
    <xf numFmtId="0" fontId="11" fillId="0" borderId="0" xfId="36" applyFont="1" applyFill="1" applyBorder="1" applyAlignment="1" applyProtection="1">
      <alignment horizontal="center" vertical="center"/>
      <protection locked="0"/>
    </xf>
    <xf numFmtId="0" fontId="1" fillId="0" borderId="19" xfId="36" applyFont="1" applyBorder="1" applyAlignment="1" applyProtection="1">
      <alignment horizontal="left" vertical="center"/>
      <protection locked="0"/>
    </xf>
    <xf numFmtId="0" fontId="3" fillId="0" borderId="20" xfId="36" applyFont="1" applyBorder="1" applyAlignment="1" applyProtection="1">
      <alignment horizontal="left" vertical="center"/>
      <protection locked="0"/>
    </xf>
    <xf numFmtId="0" fontId="1" fillId="0" borderId="21" xfId="36" applyFont="1" applyBorder="1" applyAlignment="1" applyProtection="1">
      <alignment horizontal="left" vertical="center"/>
      <protection locked="0"/>
    </xf>
    <xf numFmtId="0" fontId="1" fillId="0" borderId="0" xfId="36" applyFont="1" applyBorder="1" applyAlignment="1" applyProtection="1">
      <alignment horizontal="left" vertical="center"/>
      <protection locked="0"/>
    </xf>
    <xf numFmtId="0" fontId="3" fillId="0" borderId="0" xfId="36" applyFont="1" applyBorder="1" applyAlignment="1" applyProtection="1">
      <alignment horizontal="left" vertical="center"/>
      <protection locked="0"/>
    </xf>
    <xf numFmtId="0" fontId="21" fillId="0" borderId="0" xfId="36" applyFont="1" applyBorder="1" applyAlignment="1" applyProtection="1">
      <alignment horizontal="left" vertical="center"/>
      <protection locked="0"/>
    </xf>
    <xf numFmtId="0" fontId="11" fillId="0" borderId="20" xfId="36" applyFont="1" applyBorder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center" vertical="center" wrapText="1"/>
      <protection locked="0"/>
    </xf>
    <xf numFmtId="0" fontId="1" fillId="0" borderId="10" xfId="36" applyFont="1" applyBorder="1" applyAlignment="1" applyProtection="1">
      <alignment horizontal="left" vertical="center" wrapText="1"/>
      <protection locked="0"/>
    </xf>
    <xf numFmtId="0" fontId="1" fillId="0" borderId="11" xfId="36" applyFont="1" applyBorder="1" applyAlignment="1" applyProtection="1">
      <alignment horizontal="left" vertical="center" wrapText="1"/>
      <protection locked="0"/>
    </xf>
    <xf numFmtId="0" fontId="1" fillId="0" borderId="12" xfId="36" applyFont="1" applyBorder="1" applyAlignment="1" applyProtection="1">
      <alignment horizontal="left" vertical="center" wrapText="1"/>
      <protection locked="0"/>
    </xf>
    <xf numFmtId="0" fontId="1" fillId="0" borderId="13" xfId="36" applyFont="1" applyBorder="1" applyAlignment="1" applyProtection="1">
      <alignment horizontal="left" vertical="center" wrapText="1"/>
      <protection locked="0"/>
    </xf>
    <xf numFmtId="0" fontId="1" fillId="0" borderId="14" xfId="36" applyFont="1" applyBorder="1" applyAlignment="1" applyProtection="1">
      <alignment horizontal="left" vertical="center" wrapText="1"/>
      <protection locked="0"/>
    </xf>
    <xf numFmtId="0" fontId="21" fillId="0" borderId="13" xfId="36" applyFont="1" applyBorder="1" applyAlignment="1" applyProtection="1">
      <alignment horizontal="left" vertical="center" wrapText="1"/>
      <protection locked="0"/>
    </xf>
    <xf numFmtId="0" fontId="21" fillId="0" borderId="14" xfId="36" applyFont="1" applyBorder="1" applyAlignment="1" applyProtection="1">
      <alignment horizontal="left" vertical="center" wrapText="1"/>
      <protection locked="0"/>
    </xf>
    <xf numFmtId="0" fontId="11" fillId="0" borderId="13" xfId="36" applyFont="1" applyBorder="1" applyAlignment="1" applyProtection="1">
      <alignment horizontal="left" vertical="center" wrapText="1"/>
      <protection locked="0"/>
    </xf>
    <xf numFmtId="0" fontId="11" fillId="0" borderId="14" xfId="36" applyFont="1" applyBorder="1" applyAlignment="1" applyProtection="1">
      <alignment horizontal="left" vertical="center" wrapText="1"/>
      <protection locked="0"/>
    </xf>
    <xf numFmtId="0" fontId="11" fillId="0" borderId="14" xfId="36" applyFont="1" applyBorder="1" applyAlignment="1" applyProtection="1">
      <alignment horizontal="left" vertical="center"/>
      <protection locked="0"/>
    </xf>
    <xf numFmtId="0" fontId="11" fillId="0" borderId="19" xfId="36" applyFont="1" applyBorder="1" applyAlignment="1" applyProtection="1">
      <alignment horizontal="left" vertical="center" wrapText="1"/>
      <protection locked="0"/>
    </xf>
    <xf numFmtId="0" fontId="11" fillId="0" borderId="20" xfId="36" applyFont="1" applyBorder="1" applyAlignment="1" applyProtection="1">
      <alignment horizontal="left" vertical="center" wrapText="1"/>
      <protection locked="0"/>
    </xf>
    <xf numFmtId="0" fontId="11" fillId="0" borderId="21" xfId="36" applyFont="1" applyBorder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top"/>
      <protection locked="0"/>
    </xf>
    <xf numFmtId="0" fontId="11" fillId="0" borderId="0" xfId="36" applyFont="1" applyBorder="1" applyAlignment="1" applyProtection="1">
      <alignment horizontal="center" vertical="top"/>
      <protection locked="0"/>
    </xf>
    <xf numFmtId="0" fontId="11" fillId="0" borderId="19" xfId="36" applyFont="1" applyBorder="1" applyAlignment="1" applyProtection="1">
      <alignment horizontal="left" vertical="center"/>
      <protection locked="0"/>
    </xf>
    <xf numFmtId="0" fontId="11" fillId="0" borderId="21" xfId="36" applyFont="1" applyBorder="1" applyAlignment="1" applyProtection="1">
      <alignment horizontal="left" vertical="center"/>
      <protection locked="0"/>
    </xf>
    <xf numFmtId="0" fontId="21" fillId="0" borderId="0" xfId="36" applyFont="1" applyAlignment="1" applyProtection="1">
      <alignment vertical="center"/>
      <protection locked="0"/>
    </xf>
    <xf numFmtId="0" fontId="24" fillId="0" borderId="0" xfId="36" applyFont="1" applyBorder="1" applyAlignment="1" applyProtection="1">
      <alignment vertical="center"/>
      <protection locked="0"/>
    </xf>
    <xf numFmtId="0" fontId="21" fillId="0" borderId="20" xfId="36" applyFont="1" applyBorder="1" applyAlignment="1" applyProtection="1">
      <alignment vertical="center"/>
      <protection locked="0"/>
    </xf>
    <xf numFmtId="0" fontId="24" fillId="0" borderId="20" xfId="36" applyFont="1" applyBorder="1" applyAlignment="1" applyProtection="1">
      <alignment vertical="center"/>
      <protection locked="0"/>
    </xf>
    <xf numFmtId="0" fontId="1" fillId="0" borderId="0" xfId="36" applyFont="1" applyBorder="1" applyAlignment="1" applyProtection="1">
      <alignment vertical="top"/>
      <protection locked="0"/>
    </xf>
    <xf numFmtId="49" fontId="11" fillId="0" borderId="0" xfId="36" applyNumberFormat="1" applyFont="1" applyBorder="1" applyAlignment="1" applyProtection="1">
      <alignment horizontal="left" vertical="center"/>
      <protection locked="0"/>
    </xf>
    <xf numFmtId="0" fontId="1" fillId="0" borderId="20" xfId="36" applyBorder="1" applyAlignment="1" applyProtection="1">
      <alignment vertical="top"/>
      <protection locked="0"/>
    </xf>
    <xf numFmtId="0" fontId="24" fillId="0" borderId="20" xfId="36" applyFont="1" applyBorder="1" applyAlignment="1" applyProtection="1">
      <alignment horizontal="left"/>
      <protection locked="0"/>
    </xf>
    <xf numFmtId="0" fontId="21" fillId="0" borderId="20" xfId="36" applyFont="1" applyBorder="1" applyAlignment="1" applyProtection="1">
      <alignment/>
      <protection locked="0"/>
    </xf>
    <xf numFmtId="0" fontId="1" fillId="0" borderId="13" xfId="36" applyFont="1" applyBorder="1" applyAlignment="1" applyProtection="1">
      <alignment vertical="top"/>
      <protection locked="0"/>
    </xf>
    <xf numFmtId="0" fontId="1" fillId="0" borderId="14" xfId="36" applyFont="1" applyBorder="1" applyAlignment="1" applyProtection="1">
      <alignment vertical="top"/>
      <protection locked="0"/>
    </xf>
    <xf numFmtId="0" fontId="1" fillId="0" borderId="0" xfId="36" applyFont="1" applyBorder="1" applyAlignment="1" applyProtection="1">
      <alignment horizontal="center" vertical="center"/>
      <protection locked="0"/>
    </xf>
    <xf numFmtId="0" fontId="1" fillId="0" borderId="0" xfId="36" applyFont="1" applyBorder="1" applyAlignment="1" applyProtection="1">
      <alignment horizontal="left" vertical="top"/>
      <protection locked="0"/>
    </xf>
    <xf numFmtId="0" fontId="1" fillId="0" borderId="19" xfId="36" applyFont="1" applyBorder="1" applyAlignment="1" applyProtection="1">
      <alignment vertical="top"/>
      <protection locked="0"/>
    </xf>
    <xf numFmtId="0" fontId="1" fillId="0" borderId="20" xfId="36" applyFont="1" applyBorder="1" applyAlignment="1" applyProtection="1">
      <alignment vertical="top"/>
      <protection locked="0"/>
    </xf>
    <xf numFmtId="0" fontId="1" fillId="0" borderId="21" xfId="36" applyFont="1" applyBorder="1" applyAlignment="1" applyProtection="1">
      <alignment vertical="top"/>
      <protection locked="0"/>
    </xf>
    <xf numFmtId="0" fontId="1" fillId="0" borderId="0" xfId="36" applyBorder="1">
      <alignment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12" fillId="0" borderId="0" xfId="36" applyFont="1" applyBorder="1" applyAlignment="1">
      <alignment horizontal="left" vertical="top" wrapText="1"/>
      <protection/>
    </xf>
    <xf numFmtId="0" fontId="13" fillId="0" borderId="0" xfId="36" applyFont="1" applyBorder="1" applyAlignment="1" applyProtection="1">
      <alignment horizontal="left" vertical="top" wrapText="1"/>
      <protection/>
    </xf>
    <xf numFmtId="49" fontId="11" fillId="34" borderId="0" xfId="36" applyNumberFormat="1" applyFont="1" applyFill="1" applyBorder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left" vertical="center" wrapText="1"/>
      <protection/>
    </xf>
    <xf numFmtId="4" fontId="14" fillId="0" borderId="16" xfId="36" applyNumberFormat="1" applyFont="1" applyBorder="1" applyAlignment="1" applyProtection="1">
      <alignment vertical="center"/>
      <protection/>
    </xf>
    <xf numFmtId="0" fontId="15" fillId="0" borderId="0" xfId="36" applyFont="1" applyBorder="1" applyAlignment="1" applyProtection="1">
      <alignment horizontal="right" vertical="center"/>
      <protection/>
    </xf>
    <xf numFmtId="164" fontId="15" fillId="0" borderId="0" xfId="36" applyNumberFormat="1" applyFont="1" applyBorder="1" applyAlignment="1" applyProtection="1">
      <alignment horizontal="center" vertical="center"/>
      <protection/>
    </xf>
    <xf numFmtId="4" fontId="12" fillId="0" borderId="0" xfId="36" applyNumberFormat="1" applyFont="1" applyBorder="1" applyAlignment="1" applyProtection="1">
      <alignment vertical="center"/>
      <protection/>
    </xf>
    <xf numFmtId="0" fontId="13" fillId="35" borderId="18" xfId="36" applyFont="1" applyFill="1" applyBorder="1" applyAlignment="1" applyProtection="1">
      <alignment horizontal="left" vertical="center"/>
      <protection/>
    </xf>
    <xf numFmtId="4" fontId="13" fillId="35" borderId="25" xfId="36" applyNumberFormat="1" applyFont="1" applyFill="1" applyBorder="1" applyAlignment="1" applyProtection="1">
      <alignment vertical="center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65" fontId="11" fillId="0" borderId="0" xfId="36" applyNumberFormat="1" applyFont="1" applyBorder="1" applyAlignment="1" applyProtection="1">
      <alignment horizontal="left" vertical="center"/>
      <protection/>
    </xf>
    <xf numFmtId="0" fontId="11" fillId="0" borderId="0" xfId="36" applyFont="1" applyBorder="1" applyAlignment="1" applyProtection="1">
      <alignment vertical="center"/>
      <protection/>
    </xf>
    <xf numFmtId="0" fontId="17" fillId="0" borderId="29" xfId="36" applyFont="1" applyBorder="1" applyAlignment="1">
      <alignment horizontal="center" vertical="center"/>
      <protection/>
    </xf>
    <xf numFmtId="0" fontId="11" fillId="36" borderId="17" xfId="36" applyFont="1" applyFill="1" applyBorder="1" applyAlignment="1" applyProtection="1">
      <alignment horizontal="center" vertical="center"/>
      <protection/>
    </xf>
    <xf numFmtId="0" fontId="11" fillId="36" borderId="18" xfId="36" applyFont="1" applyFill="1" applyBorder="1" applyAlignment="1" applyProtection="1">
      <alignment horizontal="center" vertical="center"/>
      <protection/>
    </xf>
    <xf numFmtId="0" fontId="11" fillId="36" borderId="18" xfId="36" applyFont="1" applyFill="1" applyBorder="1" applyAlignment="1" applyProtection="1">
      <alignment horizontal="right" vertical="center"/>
      <protection/>
    </xf>
    <xf numFmtId="4" fontId="18" fillId="0" borderId="0" xfId="36" applyNumberFormat="1" applyFont="1" applyBorder="1" applyAlignment="1" applyProtection="1">
      <alignment horizontal="right" vertical="center"/>
      <protection/>
    </xf>
    <xf numFmtId="4" fontId="18" fillId="0" borderId="0" xfId="36" applyNumberFormat="1" applyFont="1" applyBorder="1" applyAlignment="1" applyProtection="1">
      <alignment vertical="center"/>
      <protection/>
    </xf>
    <xf numFmtId="0" fontId="22" fillId="0" borderId="0" xfId="36" applyFont="1" applyBorder="1" applyAlignment="1" applyProtection="1">
      <alignment horizontal="left" vertical="center" wrapText="1"/>
      <protection/>
    </xf>
    <xf numFmtId="4" fontId="23" fillId="0" borderId="0" xfId="36" applyNumberFormat="1" applyFont="1" applyBorder="1" applyAlignment="1" applyProtection="1">
      <alignment vertical="center"/>
      <protection/>
    </xf>
    <xf numFmtId="0" fontId="26" fillId="33" borderId="0" xfId="37" applyNumberFormat="1" applyFont="1" applyFill="1" applyBorder="1" applyAlignment="1" applyProtection="1">
      <alignment vertical="center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0" fontId="7" fillId="0" borderId="0" xfId="36" applyFont="1" applyBorder="1" applyAlignment="1" applyProtection="1">
      <alignment horizontal="center" vertical="center" wrapText="1"/>
      <protection locked="0"/>
    </xf>
    <xf numFmtId="0" fontId="24" fillId="0" borderId="20" xfId="36" applyFont="1" applyBorder="1" applyAlignment="1" applyProtection="1">
      <alignment horizontal="left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0" fontId="39" fillId="0" borderId="0" xfId="36" applyFont="1" applyBorder="1" applyAlignment="1" applyProtection="1">
      <alignment horizontal="left" vertical="center" wrapText="1"/>
      <protection locked="0"/>
    </xf>
    <xf numFmtId="0" fontId="1" fillId="0" borderId="0" xfId="36" applyFont="1" applyBorder="1" applyAlignment="1" applyProtection="1">
      <alignment horizontal="left" vertical="center" wrapText="1"/>
      <protection locked="0"/>
    </xf>
    <xf numFmtId="0" fontId="16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 locked="0"/>
    </xf>
    <xf numFmtId="0" fontId="7" fillId="0" borderId="0" xfId="36" applyFont="1" applyBorder="1" applyAlignment="1" applyProtection="1">
      <alignment horizontal="center" vertical="center"/>
      <protection locked="0"/>
    </xf>
    <xf numFmtId="0" fontId="24" fillId="0" borderId="20" xfId="36" applyFont="1" applyBorder="1" applyAlignment="1" applyProtection="1">
      <alignment horizontal="left"/>
      <protection locked="0"/>
    </xf>
    <xf numFmtId="0" fontId="11" fillId="0" borderId="0" xfId="36" applyFont="1" applyBorder="1" applyAlignment="1" applyProtection="1">
      <alignment horizontal="left" vertical="center"/>
      <protection locked="0"/>
    </xf>
    <xf numFmtId="0" fontId="11" fillId="0" borderId="0" xfId="36" applyFont="1" applyBorder="1" applyAlignment="1" applyProtection="1">
      <alignment horizontal="left"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1">
      <pane ySplit="1" topLeftCell="A49" activePane="bottomLeft" state="frozen"/>
      <selection pane="topLeft" activeCell="A1" sqref="A1"/>
      <selection pane="bottomLeft" activeCell="AA9" sqref="AA9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6</v>
      </c>
      <c r="BV1" s="9" t="s">
        <v>7</v>
      </c>
    </row>
    <row r="2" spans="3:72" ht="36.75" customHeight="1"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S2" s="10" t="s">
        <v>8</v>
      </c>
      <c r="BT2" s="10" t="s">
        <v>9</v>
      </c>
    </row>
    <row r="3" spans="2:72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ht="36.75" customHeight="1">
      <c r="B4" s="14"/>
      <c r="C4" s="15"/>
      <c r="D4" s="16" t="s">
        <v>11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S4" s="18" t="s">
        <v>12</v>
      </c>
      <c r="BE4" s="19" t="s">
        <v>13</v>
      </c>
      <c r="BS4" s="10" t="s">
        <v>14</v>
      </c>
    </row>
    <row r="5" spans="2:71" ht="14.25" customHeight="1">
      <c r="B5" s="14"/>
      <c r="C5" s="15"/>
      <c r="D5" s="20" t="s">
        <v>15</v>
      </c>
      <c r="E5" s="15"/>
      <c r="F5" s="15"/>
      <c r="G5" s="15"/>
      <c r="H5" s="15"/>
      <c r="I5" s="15"/>
      <c r="J5" s="15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15"/>
      <c r="AQ5" s="17"/>
      <c r="BE5" s="343" t="s">
        <v>16</v>
      </c>
      <c r="BS5" s="10" t="s">
        <v>8</v>
      </c>
    </row>
    <row r="6" spans="2:71" ht="36.75" customHeight="1">
      <c r="B6" s="14"/>
      <c r="C6" s="15"/>
      <c r="D6" s="22" t="s">
        <v>17</v>
      </c>
      <c r="E6" s="15"/>
      <c r="F6" s="15"/>
      <c r="G6" s="15"/>
      <c r="H6" s="15"/>
      <c r="I6" s="15"/>
      <c r="J6" s="15"/>
      <c r="K6" s="344" t="s">
        <v>18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15"/>
      <c r="AQ6" s="17"/>
      <c r="BE6" s="343"/>
      <c r="BS6" s="10" t="s">
        <v>8</v>
      </c>
    </row>
    <row r="7" spans="2:71" ht="14.25" customHeight="1">
      <c r="B7" s="14"/>
      <c r="C7" s="15"/>
      <c r="D7" s="23" t="s">
        <v>19</v>
      </c>
      <c r="E7" s="15"/>
      <c r="F7" s="15"/>
      <c r="G7" s="15"/>
      <c r="H7" s="15"/>
      <c r="I7" s="15"/>
      <c r="J7" s="15"/>
      <c r="K7" s="2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3" t="s">
        <v>20</v>
      </c>
      <c r="AL7" s="15"/>
      <c r="AM7" s="15"/>
      <c r="AN7" s="21"/>
      <c r="AO7" s="15"/>
      <c r="AP7" s="15"/>
      <c r="AQ7" s="17"/>
      <c r="BE7" s="343"/>
      <c r="BS7" s="10" t="s">
        <v>8</v>
      </c>
    </row>
    <row r="8" spans="2:71" ht="14.25" customHeight="1">
      <c r="B8" s="14"/>
      <c r="C8" s="15"/>
      <c r="D8" s="23" t="s">
        <v>21</v>
      </c>
      <c r="E8" s="15"/>
      <c r="F8" s="15"/>
      <c r="G8" s="15"/>
      <c r="H8" s="15"/>
      <c r="I8" s="15"/>
      <c r="J8" s="15"/>
      <c r="K8" s="21" t="s">
        <v>22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3" t="s">
        <v>23</v>
      </c>
      <c r="AL8" s="15"/>
      <c r="AM8" s="15"/>
      <c r="AN8" s="24" t="s">
        <v>24</v>
      </c>
      <c r="AO8" s="15"/>
      <c r="AP8" s="15"/>
      <c r="AQ8" s="17"/>
      <c r="BE8" s="343"/>
      <c r="BS8" s="10" t="s">
        <v>8</v>
      </c>
    </row>
    <row r="9" spans="2:71" ht="14.2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7"/>
      <c r="BE9" s="343"/>
      <c r="BS9" s="10" t="s">
        <v>8</v>
      </c>
    </row>
    <row r="10" spans="2:71" ht="14.25" customHeight="1">
      <c r="B10" s="14"/>
      <c r="C10" s="15"/>
      <c r="D10" s="23" t="s">
        <v>25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3" t="s">
        <v>26</v>
      </c>
      <c r="AL10" s="15"/>
      <c r="AM10" s="15"/>
      <c r="AN10" s="21"/>
      <c r="AO10" s="15"/>
      <c r="AP10" s="15"/>
      <c r="AQ10" s="17"/>
      <c r="BE10" s="343"/>
      <c r="BS10" s="10" t="s">
        <v>8</v>
      </c>
    </row>
    <row r="11" spans="2:71" ht="18" customHeight="1">
      <c r="B11" s="14"/>
      <c r="C11" s="15"/>
      <c r="D11" s="15"/>
      <c r="E11" s="21" t="s">
        <v>22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3" t="s">
        <v>27</v>
      </c>
      <c r="AL11" s="15"/>
      <c r="AM11" s="15"/>
      <c r="AN11" s="21"/>
      <c r="AO11" s="15"/>
      <c r="AP11" s="15"/>
      <c r="AQ11" s="17"/>
      <c r="BE11" s="343"/>
      <c r="BS11" s="10" t="s">
        <v>8</v>
      </c>
    </row>
    <row r="12" spans="2:71" ht="6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7"/>
      <c r="BE12" s="343"/>
      <c r="BS12" s="10" t="s">
        <v>8</v>
      </c>
    </row>
    <row r="13" spans="2:71" ht="14.25" customHeight="1">
      <c r="B13" s="14"/>
      <c r="C13" s="15"/>
      <c r="D13" s="23" t="s">
        <v>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3" t="s">
        <v>26</v>
      </c>
      <c r="AL13" s="15"/>
      <c r="AM13" s="15"/>
      <c r="AN13" s="25" t="s">
        <v>29</v>
      </c>
      <c r="AO13" s="15"/>
      <c r="AP13" s="15"/>
      <c r="AQ13" s="17"/>
      <c r="BE13" s="343"/>
      <c r="BS13" s="10" t="s">
        <v>8</v>
      </c>
    </row>
    <row r="14" spans="2:71" ht="15">
      <c r="B14" s="14"/>
      <c r="C14" s="15"/>
      <c r="D14" s="15"/>
      <c r="E14" s="345" t="s">
        <v>29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23" t="s">
        <v>27</v>
      </c>
      <c r="AL14" s="15"/>
      <c r="AM14" s="15"/>
      <c r="AN14" s="25" t="s">
        <v>29</v>
      </c>
      <c r="AO14" s="15"/>
      <c r="AP14" s="15"/>
      <c r="AQ14" s="17"/>
      <c r="BE14" s="343"/>
      <c r="BS14" s="10" t="s">
        <v>8</v>
      </c>
    </row>
    <row r="15" spans="2:71" ht="6.7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7"/>
      <c r="BE15" s="343"/>
      <c r="BS15" s="10" t="s">
        <v>6</v>
      </c>
    </row>
    <row r="16" spans="2:71" ht="14.25" customHeight="1">
      <c r="B16" s="14"/>
      <c r="C16" s="15"/>
      <c r="D16" s="23" t="s">
        <v>30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3" t="s">
        <v>26</v>
      </c>
      <c r="AL16" s="15"/>
      <c r="AM16" s="15"/>
      <c r="AN16" s="21"/>
      <c r="AO16" s="15"/>
      <c r="AP16" s="15"/>
      <c r="AQ16" s="17"/>
      <c r="BE16" s="343"/>
      <c r="BS16" s="10" t="s">
        <v>6</v>
      </c>
    </row>
    <row r="17" spans="2:71" ht="18" customHeight="1">
      <c r="B17" s="14"/>
      <c r="C17" s="15"/>
      <c r="D17" s="15"/>
      <c r="E17" s="21" t="s">
        <v>22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3" t="s">
        <v>27</v>
      </c>
      <c r="AL17" s="15"/>
      <c r="AM17" s="15"/>
      <c r="AN17" s="21"/>
      <c r="AO17" s="15"/>
      <c r="AP17" s="15"/>
      <c r="AQ17" s="17"/>
      <c r="BE17" s="343"/>
      <c r="BS17" s="10" t="s">
        <v>31</v>
      </c>
    </row>
    <row r="18" spans="2:71" ht="6.7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7"/>
      <c r="BE18" s="343"/>
      <c r="BS18" s="10" t="s">
        <v>8</v>
      </c>
    </row>
    <row r="19" spans="2:71" ht="14.25" customHeight="1">
      <c r="B19" s="14"/>
      <c r="C19" s="15"/>
      <c r="D19" s="23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7"/>
      <c r="BE19" s="343"/>
      <c r="BS19" s="10" t="s">
        <v>8</v>
      </c>
    </row>
    <row r="20" spans="2:71" ht="22.5" customHeight="1">
      <c r="B20" s="14"/>
      <c r="C20" s="15"/>
      <c r="D20" s="15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15"/>
      <c r="AP20" s="15"/>
      <c r="AQ20" s="17"/>
      <c r="BE20" s="343"/>
      <c r="BS20" s="10" t="s">
        <v>31</v>
      </c>
    </row>
    <row r="21" spans="2:57" ht="6.7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7"/>
      <c r="BE21" s="343"/>
    </row>
    <row r="22" spans="2:57" ht="6.75" customHeight="1">
      <c r="B22" s="14"/>
      <c r="C22" s="1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5"/>
      <c r="AQ22" s="17"/>
      <c r="BE22" s="343"/>
    </row>
    <row r="23" spans="2:57" s="27" customFormat="1" ht="25.5" customHeight="1">
      <c r="B23" s="28"/>
      <c r="C23" s="29"/>
      <c r="D23" s="30" t="s">
        <v>33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47">
        <f>ROUND(AG51,2)</f>
        <v>0</v>
      </c>
      <c r="AL23" s="347"/>
      <c r="AM23" s="347"/>
      <c r="AN23" s="347"/>
      <c r="AO23" s="347"/>
      <c r="AP23" s="29"/>
      <c r="AQ23" s="32"/>
      <c r="BE23" s="343"/>
    </row>
    <row r="24" spans="2:57" s="27" customFormat="1" ht="6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2"/>
      <c r="BE24" s="343"/>
    </row>
    <row r="25" spans="2:57" s="27" customFormat="1" ht="13.5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48" t="s">
        <v>34</v>
      </c>
      <c r="M25" s="348"/>
      <c r="N25" s="348"/>
      <c r="O25" s="348"/>
      <c r="P25" s="29"/>
      <c r="Q25" s="29"/>
      <c r="R25" s="29"/>
      <c r="S25" s="29"/>
      <c r="T25" s="29"/>
      <c r="U25" s="29"/>
      <c r="V25" s="29"/>
      <c r="W25" s="348" t="s">
        <v>35</v>
      </c>
      <c r="X25" s="348"/>
      <c r="Y25" s="348"/>
      <c r="Z25" s="348"/>
      <c r="AA25" s="348"/>
      <c r="AB25" s="348"/>
      <c r="AC25" s="348"/>
      <c r="AD25" s="348"/>
      <c r="AE25" s="348"/>
      <c r="AF25" s="29"/>
      <c r="AG25" s="29"/>
      <c r="AH25" s="29"/>
      <c r="AI25" s="29"/>
      <c r="AJ25" s="29"/>
      <c r="AK25" s="348" t="s">
        <v>36</v>
      </c>
      <c r="AL25" s="348"/>
      <c r="AM25" s="348"/>
      <c r="AN25" s="348"/>
      <c r="AO25" s="348"/>
      <c r="AP25" s="29"/>
      <c r="AQ25" s="32"/>
      <c r="BE25" s="343"/>
    </row>
    <row r="26" spans="2:57" s="34" customFormat="1" ht="14.25" customHeight="1">
      <c r="B26" s="35"/>
      <c r="C26" s="36"/>
      <c r="D26" s="37" t="s">
        <v>37</v>
      </c>
      <c r="E26" s="36"/>
      <c r="F26" s="37" t="s">
        <v>38</v>
      </c>
      <c r="G26" s="36"/>
      <c r="H26" s="36"/>
      <c r="I26" s="36"/>
      <c r="J26" s="36"/>
      <c r="K26" s="36"/>
      <c r="L26" s="349">
        <v>0.21000000000000002</v>
      </c>
      <c r="M26" s="349"/>
      <c r="N26" s="349"/>
      <c r="O26" s="349"/>
      <c r="P26" s="36"/>
      <c r="Q26" s="36"/>
      <c r="R26" s="36"/>
      <c r="S26" s="36"/>
      <c r="T26" s="36"/>
      <c r="U26" s="36"/>
      <c r="V26" s="36"/>
      <c r="W26" s="350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36"/>
      <c r="AG26" s="36"/>
      <c r="AH26" s="36"/>
      <c r="AI26" s="36"/>
      <c r="AJ26" s="36"/>
      <c r="AK26" s="350">
        <f>ROUND(AV51,2)</f>
        <v>0</v>
      </c>
      <c r="AL26" s="350"/>
      <c r="AM26" s="350"/>
      <c r="AN26" s="350"/>
      <c r="AO26" s="350"/>
      <c r="AP26" s="36"/>
      <c r="AQ26" s="38"/>
      <c r="BE26" s="343"/>
    </row>
    <row r="27" spans="2:57" s="34" customFormat="1" ht="14.25" customHeight="1">
      <c r="B27" s="35"/>
      <c r="C27" s="36"/>
      <c r="D27" s="36"/>
      <c r="E27" s="36"/>
      <c r="F27" s="37" t="s">
        <v>39</v>
      </c>
      <c r="G27" s="36"/>
      <c r="H27" s="36"/>
      <c r="I27" s="36"/>
      <c r="J27" s="36"/>
      <c r="K27" s="36"/>
      <c r="L27" s="349">
        <v>0.15000000000000002</v>
      </c>
      <c r="M27" s="349"/>
      <c r="N27" s="349"/>
      <c r="O27" s="349"/>
      <c r="P27" s="36"/>
      <c r="Q27" s="36"/>
      <c r="R27" s="36"/>
      <c r="S27" s="36"/>
      <c r="T27" s="36"/>
      <c r="U27" s="36"/>
      <c r="V27" s="36"/>
      <c r="W27" s="350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36"/>
      <c r="AG27" s="36"/>
      <c r="AH27" s="36"/>
      <c r="AI27" s="36"/>
      <c r="AJ27" s="36"/>
      <c r="AK27" s="350">
        <f>ROUND(AW51,2)</f>
        <v>0</v>
      </c>
      <c r="AL27" s="350"/>
      <c r="AM27" s="350"/>
      <c r="AN27" s="350"/>
      <c r="AO27" s="350"/>
      <c r="AP27" s="36"/>
      <c r="AQ27" s="38"/>
      <c r="BE27" s="343"/>
    </row>
    <row r="28" spans="2:57" s="34" customFormat="1" ht="14.25" customHeight="1" hidden="1">
      <c r="B28" s="35"/>
      <c r="C28" s="36"/>
      <c r="D28" s="36"/>
      <c r="E28" s="36"/>
      <c r="F28" s="37" t="s">
        <v>40</v>
      </c>
      <c r="G28" s="36"/>
      <c r="H28" s="36"/>
      <c r="I28" s="36"/>
      <c r="J28" s="36"/>
      <c r="K28" s="36"/>
      <c r="L28" s="349">
        <v>0.21000000000000002</v>
      </c>
      <c r="M28" s="349"/>
      <c r="N28" s="349"/>
      <c r="O28" s="349"/>
      <c r="P28" s="36"/>
      <c r="Q28" s="36"/>
      <c r="R28" s="36"/>
      <c r="S28" s="36"/>
      <c r="T28" s="36"/>
      <c r="U28" s="36"/>
      <c r="V28" s="36"/>
      <c r="W28" s="350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36"/>
      <c r="AG28" s="36"/>
      <c r="AH28" s="36"/>
      <c r="AI28" s="36"/>
      <c r="AJ28" s="36"/>
      <c r="AK28" s="350">
        <v>0</v>
      </c>
      <c r="AL28" s="350"/>
      <c r="AM28" s="350"/>
      <c r="AN28" s="350"/>
      <c r="AO28" s="350"/>
      <c r="AP28" s="36"/>
      <c r="AQ28" s="38"/>
      <c r="BE28" s="343"/>
    </row>
    <row r="29" spans="2:57" s="34" customFormat="1" ht="14.25" customHeight="1" hidden="1">
      <c r="B29" s="35"/>
      <c r="C29" s="36"/>
      <c r="D29" s="36"/>
      <c r="E29" s="36"/>
      <c r="F29" s="37" t="s">
        <v>41</v>
      </c>
      <c r="G29" s="36"/>
      <c r="H29" s="36"/>
      <c r="I29" s="36"/>
      <c r="J29" s="36"/>
      <c r="K29" s="36"/>
      <c r="L29" s="349">
        <v>0.15000000000000002</v>
      </c>
      <c r="M29" s="349"/>
      <c r="N29" s="349"/>
      <c r="O29" s="349"/>
      <c r="P29" s="36"/>
      <c r="Q29" s="36"/>
      <c r="R29" s="36"/>
      <c r="S29" s="36"/>
      <c r="T29" s="36"/>
      <c r="U29" s="36"/>
      <c r="V29" s="36"/>
      <c r="W29" s="350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36"/>
      <c r="AG29" s="36"/>
      <c r="AH29" s="36"/>
      <c r="AI29" s="36"/>
      <c r="AJ29" s="36"/>
      <c r="AK29" s="350">
        <v>0</v>
      </c>
      <c r="AL29" s="350"/>
      <c r="AM29" s="350"/>
      <c r="AN29" s="350"/>
      <c r="AO29" s="350"/>
      <c r="AP29" s="36"/>
      <c r="AQ29" s="38"/>
      <c r="BE29" s="343"/>
    </row>
    <row r="30" spans="2:57" s="34" customFormat="1" ht="14.25" customHeight="1" hidden="1">
      <c r="B30" s="35"/>
      <c r="C30" s="36"/>
      <c r="D30" s="36"/>
      <c r="E30" s="36"/>
      <c r="F30" s="37" t="s">
        <v>42</v>
      </c>
      <c r="G30" s="36"/>
      <c r="H30" s="36"/>
      <c r="I30" s="36"/>
      <c r="J30" s="36"/>
      <c r="K30" s="36"/>
      <c r="L30" s="349">
        <v>0</v>
      </c>
      <c r="M30" s="349"/>
      <c r="N30" s="349"/>
      <c r="O30" s="349"/>
      <c r="P30" s="36"/>
      <c r="Q30" s="36"/>
      <c r="R30" s="36"/>
      <c r="S30" s="36"/>
      <c r="T30" s="36"/>
      <c r="U30" s="36"/>
      <c r="V30" s="36"/>
      <c r="W30" s="350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36"/>
      <c r="AG30" s="36"/>
      <c r="AH30" s="36"/>
      <c r="AI30" s="36"/>
      <c r="AJ30" s="36"/>
      <c r="AK30" s="350">
        <v>0</v>
      </c>
      <c r="AL30" s="350"/>
      <c r="AM30" s="350"/>
      <c r="AN30" s="350"/>
      <c r="AO30" s="350"/>
      <c r="AP30" s="36"/>
      <c r="AQ30" s="38"/>
      <c r="BE30" s="343"/>
    </row>
    <row r="31" spans="2:57" s="27" customFormat="1" ht="6.7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2"/>
      <c r="BE31" s="343"/>
    </row>
    <row r="32" spans="2:57" s="27" customFormat="1" ht="25.5" customHeight="1">
      <c r="B32" s="28"/>
      <c r="C32" s="39"/>
      <c r="D32" s="40" t="s">
        <v>43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44</v>
      </c>
      <c r="U32" s="41"/>
      <c r="V32" s="41"/>
      <c r="W32" s="41"/>
      <c r="X32" s="351" t="s">
        <v>45</v>
      </c>
      <c r="Y32" s="351"/>
      <c r="Z32" s="351"/>
      <c r="AA32" s="351"/>
      <c r="AB32" s="351"/>
      <c r="AC32" s="41"/>
      <c r="AD32" s="41"/>
      <c r="AE32" s="41"/>
      <c r="AF32" s="41"/>
      <c r="AG32" s="41"/>
      <c r="AH32" s="41"/>
      <c r="AI32" s="41"/>
      <c r="AJ32" s="41"/>
      <c r="AK32" s="352">
        <f>SUM(AK23:AK30)</f>
        <v>0</v>
      </c>
      <c r="AL32" s="352"/>
      <c r="AM32" s="352"/>
      <c r="AN32" s="352"/>
      <c r="AO32" s="352"/>
      <c r="AP32" s="39"/>
      <c r="AQ32" s="43"/>
      <c r="BE32" s="343"/>
    </row>
    <row r="33" spans="2:43" s="27" customFormat="1" ht="6.7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2"/>
    </row>
    <row r="34" spans="2:43" s="27" customFormat="1" ht="6.75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6"/>
    </row>
    <row r="38" spans="2:44" s="27" customFormat="1" ht="6.75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/>
    </row>
    <row r="39" spans="2:44" s="27" customFormat="1" ht="36.75" customHeight="1">
      <c r="B39" s="28"/>
      <c r="C39" s="50" t="s">
        <v>46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49"/>
    </row>
    <row r="40" spans="2:44" s="27" customFormat="1" ht="6.75" customHeight="1">
      <c r="B40" s="28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49"/>
    </row>
    <row r="41" spans="2:44" s="52" customFormat="1" ht="14.25" customHeight="1">
      <c r="B41" s="53"/>
      <c r="C41" s="54" t="s">
        <v>15</v>
      </c>
      <c r="D41" s="55"/>
      <c r="E41" s="55"/>
      <c r="F41" s="55"/>
      <c r="G41" s="55"/>
      <c r="H41" s="55"/>
      <c r="I41" s="55"/>
      <c r="J41" s="55"/>
      <c r="K41" s="55"/>
      <c r="L41" s="55">
        <f>K5</f>
        <v>0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6"/>
    </row>
    <row r="42" spans="2:44" s="57" customFormat="1" ht="36.75" customHeight="1">
      <c r="B42" s="58"/>
      <c r="C42" s="59" t="s">
        <v>17</v>
      </c>
      <c r="D42" s="60"/>
      <c r="E42" s="60"/>
      <c r="F42" s="60"/>
      <c r="G42" s="60"/>
      <c r="H42" s="60"/>
      <c r="I42" s="60"/>
      <c r="J42" s="60"/>
      <c r="K42" s="60"/>
      <c r="L42" s="353" t="str">
        <f>K6</f>
        <v>K.Vary - Goethova vyhlídka - Přípojka vody a kanalizace</v>
      </c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60"/>
      <c r="AQ42" s="60"/>
      <c r="AR42" s="61"/>
    </row>
    <row r="43" spans="2:44" s="27" customFormat="1" ht="6.75" customHeight="1">
      <c r="B43" s="2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49"/>
    </row>
    <row r="44" spans="2:44" s="27" customFormat="1" ht="15">
      <c r="B44" s="28"/>
      <c r="C44" s="54" t="s">
        <v>21</v>
      </c>
      <c r="D44" s="51"/>
      <c r="E44" s="51"/>
      <c r="F44" s="51"/>
      <c r="G44" s="51"/>
      <c r="H44" s="51"/>
      <c r="I44" s="51"/>
      <c r="J44" s="51"/>
      <c r="K44" s="51"/>
      <c r="L44" s="62" t="str">
        <f>IF(K8="","",K8)</f>
        <v> 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4" t="s">
        <v>23</v>
      </c>
      <c r="AJ44" s="51"/>
      <c r="AK44" s="51"/>
      <c r="AL44" s="51"/>
      <c r="AM44" s="354" t="str">
        <f>IF(AN8="","",AN8)</f>
        <v>7. 6. 2017</v>
      </c>
      <c r="AN44" s="354"/>
      <c r="AO44" s="51"/>
      <c r="AP44" s="51"/>
      <c r="AQ44" s="51"/>
      <c r="AR44" s="49"/>
    </row>
    <row r="45" spans="2:44" s="27" customFormat="1" ht="6.75" customHeight="1">
      <c r="B45" s="2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49"/>
    </row>
    <row r="46" spans="2:56" s="27" customFormat="1" ht="15">
      <c r="B46" s="28"/>
      <c r="C46" s="54" t="s">
        <v>25</v>
      </c>
      <c r="D46" s="51"/>
      <c r="E46" s="51"/>
      <c r="F46" s="51"/>
      <c r="G46" s="51"/>
      <c r="H46" s="51"/>
      <c r="I46" s="51"/>
      <c r="J46" s="51"/>
      <c r="K46" s="51"/>
      <c r="L46" s="55" t="str">
        <f>IF(E11="","",E11)</f>
        <v> 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4" t="s">
        <v>30</v>
      </c>
      <c r="AJ46" s="51"/>
      <c r="AK46" s="51"/>
      <c r="AL46" s="51"/>
      <c r="AM46" s="355" t="str">
        <f>IF(E17="","",E17)</f>
        <v> </v>
      </c>
      <c r="AN46" s="355"/>
      <c r="AO46" s="355"/>
      <c r="AP46" s="355"/>
      <c r="AQ46" s="51"/>
      <c r="AR46" s="49"/>
      <c r="AS46" s="356" t="s">
        <v>47</v>
      </c>
      <c r="AT46" s="356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27" customFormat="1" ht="15">
      <c r="B47" s="28"/>
      <c r="C47" s="54" t="s">
        <v>28</v>
      </c>
      <c r="D47" s="51"/>
      <c r="E47" s="51"/>
      <c r="F47" s="51"/>
      <c r="G47" s="51"/>
      <c r="H47" s="51"/>
      <c r="I47" s="51"/>
      <c r="J47" s="51"/>
      <c r="K47" s="51"/>
      <c r="L47" s="55">
        <f>IF(E14="Vyplň údaj","",E14)</f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49"/>
      <c r="AS47" s="356"/>
      <c r="AT47" s="356"/>
      <c r="AU47" s="66"/>
      <c r="AV47" s="66"/>
      <c r="AW47" s="66"/>
      <c r="AX47" s="66"/>
      <c r="AY47" s="66"/>
      <c r="AZ47" s="66"/>
      <c r="BA47" s="66"/>
      <c r="BB47" s="66"/>
      <c r="BC47" s="66"/>
      <c r="BD47" s="67"/>
    </row>
    <row r="48" spans="2:56" s="27" customFormat="1" ht="10.5" customHeight="1">
      <c r="B48" s="28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49"/>
      <c r="AS48" s="356"/>
      <c r="AT48" s="356"/>
      <c r="AU48" s="29"/>
      <c r="AV48" s="29"/>
      <c r="AW48" s="29"/>
      <c r="AX48" s="29"/>
      <c r="AY48" s="29"/>
      <c r="AZ48" s="29"/>
      <c r="BA48" s="29"/>
      <c r="BB48" s="29"/>
      <c r="BC48" s="29"/>
      <c r="BD48" s="68"/>
    </row>
    <row r="49" spans="2:56" s="27" customFormat="1" ht="29.25" customHeight="1">
      <c r="B49" s="28"/>
      <c r="C49" s="357" t="s">
        <v>48</v>
      </c>
      <c r="D49" s="357"/>
      <c r="E49" s="357"/>
      <c r="F49" s="357"/>
      <c r="G49" s="357"/>
      <c r="H49" s="69"/>
      <c r="I49" s="358" t="s">
        <v>49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9" t="s">
        <v>50</v>
      </c>
      <c r="AH49" s="359"/>
      <c r="AI49" s="359"/>
      <c r="AJ49" s="359"/>
      <c r="AK49" s="359"/>
      <c r="AL49" s="359"/>
      <c r="AM49" s="359"/>
      <c r="AN49" s="358" t="s">
        <v>51</v>
      </c>
      <c r="AO49" s="358"/>
      <c r="AP49" s="358"/>
      <c r="AQ49" s="70" t="s">
        <v>52</v>
      </c>
      <c r="AR49" s="49"/>
      <c r="AS49" s="71" t="s">
        <v>53</v>
      </c>
      <c r="AT49" s="72" t="s">
        <v>54</v>
      </c>
      <c r="AU49" s="72" t="s">
        <v>55</v>
      </c>
      <c r="AV49" s="72" t="s">
        <v>56</v>
      </c>
      <c r="AW49" s="72" t="s">
        <v>57</v>
      </c>
      <c r="AX49" s="72" t="s">
        <v>58</v>
      </c>
      <c r="AY49" s="72" t="s">
        <v>59</v>
      </c>
      <c r="AZ49" s="72" t="s">
        <v>60</v>
      </c>
      <c r="BA49" s="72" t="s">
        <v>61</v>
      </c>
      <c r="BB49" s="72" t="s">
        <v>62</v>
      </c>
      <c r="BC49" s="72" t="s">
        <v>63</v>
      </c>
      <c r="BD49" s="73" t="s">
        <v>64</v>
      </c>
    </row>
    <row r="50" spans="2:56" s="27" customFormat="1" ht="10.5" customHeight="1">
      <c r="B50" s="28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49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90" s="57" customFormat="1" ht="32.25" customHeight="1">
      <c r="B51" s="58"/>
      <c r="C51" s="77" t="s">
        <v>65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60">
        <f>ROUND(SUM(AG52:AG56),2)</f>
        <v>0</v>
      </c>
      <c r="AH51" s="360"/>
      <c r="AI51" s="360"/>
      <c r="AJ51" s="360"/>
      <c r="AK51" s="360"/>
      <c r="AL51" s="360"/>
      <c r="AM51" s="360"/>
      <c r="AN51" s="361">
        <f aca="true" t="shared" si="0" ref="AN51:AN56">SUM(AG51,AT51)</f>
        <v>0</v>
      </c>
      <c r="AO51" s="361"/>
      <c r="AP51" s="361"/>
      <c r="AQ51" s="80"/>
      <c r="AR51" s="61"/>
      <c r="AS51" s="81">
        <f>ROUND(SUM(AS52:AS56),2)</f>
        <v>0</v>
      </c>
      <c r="AT51" s="82">
        <f aca="true" t="shared" si="1" ref="AT51:AT56">ROUND(SUM(AV51:AW51),2)</f>
        <v>0</v>
      </c>
      <c r="AU51" s="83">
        <f>ROUND(SUM(AU52:AU56),5)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ROUND(SUM(AZ52:AZ56),2)</f>
        <v>0</v>
      </c>
      <c r="BA51" s="82">
        <f>ROUND(SUM(BA52:BA56),2)</f>
        <v>0</v>
      </c>
      <c r="BB51" s="82">
        <f>ROUND(SUM(BB52:BB56),2)</f>
        <v>0</v>
      </c>
      <c r="BC51" s="82">
        <f>ROUND(SUM(BC52:BC56),2)</f>
        <v>0</v>
      </c>
      <c r="BD51" s="84">
        <f>ROUND(SUM(BD52:BD56),2)</f>
        <v>0</v>
      </c>
      <c r="BS51" s="85" t="s">
        <v>66</v>
      </c>
      <c r="BT51" s="85" t="s">
        <v>67</v>
      </c>
      <c r="BU51" s="86" t="s">
        <v>68</v>
      </c>
      <c r="BV51" s="85" t="s">
        <v>69</v>
      </c>
      <c r="BW51" s="85" t="s">
        <v>7</v>
      </c>
      <c r="BX51" s="85" t="s">
        <v>70</v>
      </c>
      <c r="CL51" s="85"/>
    </row>
    <row r="52" spans="1:91" s="97" customFormat="1" ht="22.5" customHeight="1">
      <c r="A52" s="87" t="s">
        <v>71</v>
      </c>
      <c r="B52" s="88"/>
      <c r="C52" s="89"/>
      <c r="D52" s="362" t="s">
        <v>72</v>
      </c>
      <c r="E52" s="362"/>
      <c r="F52" s="362"/>
      <c r="G52" s="362"/>
      <c r="H52" s="362"/>
      <c r="I52" s="90"/>
      <c r="J52" s="362" t="s">
        <v>73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3">
        <f>'1 - IO 01 Vodovodní přípojka'!J27</f>
        <v>0</v>
      </c>
      <c r="AH52" s="363"/>
      <c r="AI52" s="363"/>
      <c r="AJ52" s="363"/>
      <c r="AK52" s="363"/>
      <c r="AL52" s="363"/>
      <c r="AM52" s="363"/>
      <c r="AN52" s="363">
        <f t="shared" si="0"/>
        <v>0</v>
      </c>
      <c r="AO52" s="363"/>
      <c r="AP52" s="363"/>
      <c r="AQ52" s="91" t="s">
        <v>74</v>
      </c>
      <c r="AR52" s="92"/>
      <c r="AS52" s="93">
        <v>0</v>
      </c>
      <c r="AT52" s="94">
        <f t="shared" si="1"/>
        <v>0</v>
      </c>
      <c r="AU52" s="95">
        <f>'1 - IO 01 Vodovodní přípojka'!P92</f>
        <v>0</v>
      </c>
      <c r="AV52" s="94">
        <f>'1 - IO 01 Vodovodní přípojka'!J30</f>
        <v>0</v>
      </c>
      <c r="AW52" s="94">
        <f>'1 - IO 01 Vodovodní přípojka'!J31</f>
        <v>0</v>
      </c>
      <c r="AX52" s="94">
        <f>'1 - IO 01 Vodovodní přípojka'!J32</f>
        <v>0</v>
      </c>
      <c r="AY52" s="94">
        <f>'1 - IO 01 Vodovodní přípojka'!J33</f>
        <v>0</v>
      </c>
      <c r="AZ52" s="94">
        <f>'1 - IO 01 Vodovodní přípojka'!F30</f>
        <v>0</v>
      </c>
      <c r="BA52" s="94">
        <f>'1 - IO 01 Vodovodní přípojka'!F31</f>
        <v>0</v>
      </c>
      <c r="BB52" s="94">
        <f>'1 - IO 01 Vodovodní přípojka'!F32</f>
        <v>0</v>
      </c>
      <c r="BC52" s="94">
        <f>'1 - IO 01 Vodovodní přípojka'!F33</f>
        <v>0</v>
      </c>
      <c r="BD52" s="96">
        <f>'1 - IO 01 Vodovodní přípojka'!F34</f>
        <v>0</v>
      </c>
      <c r="BT52" s="98" t="s">
        <v>72</v>
      </c>
      <c r="BV52" s="98" t="s">
        <v>69</v>
      </c>
      <c r="BW52" s="98" t="s">
        <v>75</v>
      </c>
      <c r="BX52" s="98" t="s">
        <v>7</v>
      </c>
      <c r="CL52" s="98"/>
      <c r="CM52" s="98" t="s">
        <v>76</v>
      </c>
    </row>
    <row r="53" spans="1:91" s="97" customFormat="1" ht="22.5" customHeight="1">
      <c r="A53" s="87" t="s">
        <v>71</v>
      </c>
      <c r="B53" s="88"/>
      <c r="C53" s="89"/>
      <c r="D53" s="362" t="s">
        <v>76</v>
      </c>
      <c r="E53" s="362"/>
      <c r="F53" s="362"/>
      <c r="G53" s="362"/>
      <c r="H53" s="362"/>
      <c r="I53" s="90"/>
      <c r="J53" s="362" t="s">
        <v>77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3">
        <f>'2 - IO 02 ATS'!J27</f>
        <v>0</v>
      </c>
      <c r="AH53" s="363"/>
      <c r="AI53" s="363"/>
      <c r="AJ53" s="363"/>
      <c r="AK53" s="363"/>
      <c r="AL53" s="363"/>
      <c r="AM53" s="363"/>
      <c r="AN53" s="363">
        <f t="shared" si="0"/>
        <v>0</v>
      </c>
      <c r="AO53" s="363"/>
      <c r="AP53" s="363"/>
      <c r="AQ53" s="91" t="s">
        <v>74</v>
      </c>
      <c r="AR53" s="92"/>
      <c r="AS53" s="93">
        <v>0</v>
      </c>
      <c r="AT53" s="94">
        <f t="shared" si="1"/>
        <v>0</v>
      </c>
      <c r="AU53" s="95">
        <f>'2 - IO 02 ATS'!P99</f>
        <v>0</v>
      </c>
      <c r="AV53" s="94">
        <f>'2 - IO 02 ATS'!J30</f>
        <v>0</v>
      </c>
      <c r="AW53" s="94">
        <f>'2 - IO 02 ATS'!J31</f>
        <v>0</v>
      </c>
      <c r="AX53" s="94">
        <f>'2 - IO 02 ATS'!J32</f>
        <v>0</v>
      </c>
      <c r="AY53" s="94">
        <f>'2 - IO 02 ATS'!J33</f>
        <v>0</v>
      </c>
      <c r="AZ53" s="94">
        <f>'2 - IO 02 ATS'!F30</f>
        <v>0</v>
      </c>
      <c r="BA53" s="94">
        <f>'2 - IO 02 ATS'!F31</f>
        <v>0</v>
      </c>
      <c r="BB53" s="94">
        <f>'2 - IO 02 ATS'!F32</f>
        <v>0</v>
      </c>
      <c r="BC53" s="94">
        <f>'2 - IO 02 ATS'!F33</f>
        <v>0</v>
      </c>
      <c r="BD53" s="96">
        <f>'2 - IO 02 ATS'!F34</f>
        <v>0</v>
      </c>
      <c r="BT53" s="98" t="s">
        <v>72</v>
      </c>
      <c r="BV53" s="98" t="s">
        <v>69</v>
      </c>
      <c r="BW53" s="98" t="s">
        <v>78</v>
      </c>
      <c r="BX53" s="98" t="s">
        <v>7</v>
      </c>
      <c r="CL53" s="98"/>
      <c r="CM53" s="98" t="s">
        <v>76</v>
      </c>
    </row>
    <row r="54" spans="1:91" s="97" customFormat="1" ht="22.5" customHeight="1">
      <c r="A54" s="87" t="s">
        <v>71</v>
      </c>
      <c r="B54" s="88"/>
      <c r="C54" s="89"/>
      <c r="D54" s="362" t="s">
        <v>79</v>
      </c>
      <c r="E54" s="362"/>
      <c r="F54" s="362"/>
      <c r="G54" s="362"/>
      <c r="H54" s="362"/>
      <c r="I54" s="90"/>
      <c r="J54" s="362" t="s">
        <v>80</v>
      </c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3">
        <f>'3 - IO 03 Přípojka kanali...'!J27</f>
        <v>0</v>
      </c>
      <c r="AH54" s="363"/>
      <c r="AI54" s="363"/>
      <c r="AJ54" s="363"/>
      <c r="AK54" s="363"/>
      <c r="AL54" s="363"/>
      <c r="AM54" s="363"/>
      <c r="AN54" s="363">
        <f t="shared" si="0"/>
        <v>0</v>
      </c>
      <c r="AO54" s="363"/>
      <c r="AP54" s="363"/>
      <c r="AQ54" s="91" t="s">
        <v>74</v>
      </c>
      <c r="AR54" s="92"/>
      <c r="AS54" s="93">
        <v>0</v>
      </c>
      <c r="AT54" s="94">
        <f t="shared" si="1"/>
        <v>0</v>
      </c>
      <c r="AU54" s="95">
        <f>'3 - IO 03 Přípojka kanali...'!P89</f>
        <v>0</v>
      </c>
      <c r="AV54" s="94">
        <f>'3 - IO 03 Přípojka kanali...'!J30</f>
        <v>0</v>
      </c>
      <c r="AW54" s="94">
        <f>'3 - IO 03 Přípojka kanali...'!J31</f>
        <v>0</v>
      </c>
      <c r="AX54" s="94">
        <f>'3 - IO 03 Přípojka kanali...'!J32</f>
        <v>0</v>
      </c>
      <c r="AY54" s="94">
        <f>'3 - IO 03 Přípojka kanali...'!J33</f>
        <v>0</v>
      </c>
      <c r="AZ54" s="94">
        <f>'3 - IO 03 Přípojka kanali...'!F30</f>
        <v>0</v>
      </c>
      <c r="BA54" s="94">
        <f>'3 - IO 03 Přípojka kanali...'!F31</f>
        <v>0</v>
      </c>
      <c r="BB54" s="94">
        <f>'3 - IO 03 Přípojka kanali...'!F32</f>
        <v>0</v>
      </c>
      <c r="BC54" s="94">
        <f>'3 - IO 03 Přípojka kanali...'!F33</f>
        <v>0</v>
      </c>
      <c r="BD54" s="96">
        <f>'3 - IO 03 Přípojka kanali...'!F34</f>
        <v>0</v>
      </c>
      <c r="BT54" s="98" t="s">
        <v>72</v>
      </c>
      <c r="BV54" s="98" t="s">
        <v>69</v>
      </c>
      <c r="BW54" s="98" t="s">
        <v>81</v>
      </c>
      <c r="BX54" s="98" t="s">
        <v>7</v>
      </c>
      <c r="CL54" s="98"/>
      <c r="CM54" s="98" t="s">
        <v>76</v>
      </c>
    </row>
    <row r="55" spans="1:91" s="97" customFormat="1" ht="37.5" customHeight="1">
      <c r="A55" s="87" t="s">
        <v>71</v>
      </c>
      <c r="B55" s="88"/>
      <c r="C55" s="89"/>
      <c r="D55" s="362" t="s">
        <v>82</v>
      </c>
      <c r="E55" s="362"/>
      <c r="F55" s="362"/>
      <c r="G55" s="362"/>
      <c r="H55" s="362"/>
      <c r="I55" s="90"/>
      <c r="J55" s="362" t="s">
        <v>83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3">
        <f>'4 - IO 04 Přípojka NN pro...'!J27</f>
        <v>0</v>
      </c>
      <c r="AH55" s="363"/>
      <c r="AI55" s="363"/>
      <c r="AJ55" s="363"/>
      <c r="AK55" s="363"/>
      <c r="AL55" s="363"/>
      <c r="AM55" s="363"/>
      <c r="AN55" s="363">
        <f t="shared" si="0"/>
        <v>0</v>
      </c>
      <c r="AO55" s="363"/>
      <c r="AP55" s="363"/>
      <c r="AQ55" s="91" t="s">
        <v>74</v>
      </c>
      <c r="AR55" s="92"/>
      <c r="AS55" s="93">
        <v>0</v>
      </c>
      <c r="AT55" s="94">
        <f t="shared" si="1"/>
        <v>0</v>
      </c>
      <c r="AU55" s="95">
        <f>'4 - IO 04 Přípojka NN pro...'!P80</f>
        <v>0</v>
      </c>
      <c r="AV55" s="94">
        <f>'4 - IO 04 Přípojka NN pro...'!J30</f>
        <v>0</v>
      </c>
      <c r="AW55" s="94">
        <f>'4 - IO 04 Přípojka NN pro...'!J31</f>
        <v>0</v>
      </c>
      <c r="AX55" s="94">
        <f>'4 - IO 04 Přípojka NN pro...'!J32</f>
        <v>0</v>
      </c>
      <c r="AY55" s="94">
        <f>'4 - IO 04 Přípojka NN pro...'!J33</f>
        <v>0</v>
      </c>
      <c r="AZ55" s="94">
        <f>'4 - IO 04 Přípojka NN pro...'!F30</f>
        <v>0</v>
      </c>
      <c r="BA55" s="94">
        <f>'4 - IO 04 Přípojka NN pro...'!F31</f>
        <v>0</v>
      </c>
      <c r="BB55" s="94">
        <f>'4 - IO 04 Přípojka NN pro...'!F32</f>
        <v>0</v>
      </c>
      <c r="BC55" s="94">
        <f>'4 - IO 04 Přípojka NN pro...'!F33</f>
        <v>0</v>
      </c>
      <c r="BD55" s="96">
        <f>'4 - IO 04 Přípojka NN pro...'!F34</f>
        <v>0</v>
      </c>
      <c r="BT55" s="98" t="s">
        <v>72</v>
      </c>
      <c r="BV55" s="98" t="s">
        <v>69</v>
      </c>
      <c r="BW55" s="98" t="s">
        <v>84</v>
      </c>
      <c r="BX55" s="98" t="s">
        <v>7</v>
      </c>
      <c r="CL55" s="98"/>
      <c r="CM55" s="98" t="s">
        <v>76</v>
      </c>
    </row>
    <row r="56" spans="1:91" s="97" customFormat="1" ht="37.5" customHeight="1">
      <c r="A56" s="87" t="s">
        <v>71</v>
      </c>
      <c r="B56" s="88"/>
      <c r="C56" s="89"/>
      <c r="D56" s="362" t="s">
        <v>85</v>
      </c>
      <c r="E56" s="362"/>
      <c r="F56" s="362"/>
      <c r="G56" s="362"/>
      <c r="H56" s="362"/>
      <c r="I56" s="90"/>
      <c r="J56" s="362" t="s">
        <v>86</v>
      </c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3">
        <f>'5 - Elektroinstalace, MaR...'!J27</f>
        <v>0</v>
      </c>
      <c r="AH56" s="363"/>
      <c r="AI56" s="363"/>
      <c r="AJ56" s="363"/>
      <c r="AK56" s="363"/>
      <c r="AL56" s="363"/>
      <c r="AM56" s="363"/>
      <c r="AN56" s="363">
        <f t="shared" si="0"/>
        <v>0</v>
      </c>
      <c r="AO56" s="363"/>
      <c r="AP56" s="363"/>
      <c r="AQ56" s="91" t="s">
        <v>74</v>
      </c>
      <c r="AR56" s="92"/>
      <c r="AS56" s="99">
        <v>0</v>
      </c>
      <c r="AT56" s="100">
        <f t="shared" si="1"/>
        <v>0</v>
      </c>
      <c r="AU56" s="101">
        <f>'5 - Elektroinstalace, MaR...'!P79</f>
        <v>0</v>
      </c>
      <c r="AV56" s="100">
        <f>'5 - Elektroinstalace, MaR...'!J30</f>
        <v>0</v>
      </c>
      <c r="AW56" s="100">
        <f>'5 - Elektroinstalace, MaR...'!J31</f>
        <v>0</v>
      </c>
      <c r="AX56" s="100">
        <f>'5 - Elektroinstalace, MaR...'!J32</f>
        <v>0</v>
      </c>
      <c r="AY56" s="100">
        <f>'5 - Elektroinstalace, MaR...'!J33</f>
        <v>0</v>
      </c>
      <c r="AZ56" s="100">
        <f>'5 - Elektroinstalace, MaR...'!F30</f>
        <v>0</v>
      </c>
      <c r="BA56" s="100">
        <f>'5 - Elektroinstalace, MaR...'!F31</f>
        <v>0</v>
      </c>
      <c r="BB56" s="100">
        <f>'5 - Elektroinstalace, MaR...'!F32</f>
        <v>0</v>
      </c>
      <c r="BC56" s="100">
        <f>'5 - Elektroinstalace, MaR...'!F33</f>
        <v>0</v>
      </c>
      <c r="BD56" s="102">
        <f>'5 - Elektroinstalace, MaR...'!F34</f>
        <v>0</v>
      </c>
      <c r="BT56" s="98" t="s">
        <v>72</v>
      </c>
      <c r="BV56" s="98" t="s">
        <v>69</v>
      </c>
      <c r="BW56" s="98" t="s">
        <v>87</v>
      </c>
      <c r="BX56" s="98" t="s">
        <v>7</v>
      </c>
      <c r="CL56" s="98"/>
      <c r="CM56" s="98" t="s">
        <v>76</v>
      </c>
    </row>
    <row r="57" spans="2:44" s="27" customFormat="1" ht="30" customHeight="1">
      <c r="B57" s="28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49"/>
    </row>
    <row r="58" spans="2:44" s="27" customFormat="1" ht="6.7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9"/>
    </row>
  </sheetData>
  <sheetProtection selectLockedCells="1" selectUnlockedCells="1"/>
  <mergeCells count="57">
    <mergeCell ref="D55:H55"/>
    <mergeCell ref="J55:AF55"/>
    <mergeCell ref="AG55:AM55"/>
    <mergeCell ref="AN55:AP55"/>
    <mergeCell ref="D56:H56"/>
    <mergeCell ref="J56:AF56"/>
    <mergeCell ref="AG56:AM56"/>
    <mergeCell ref="AN56:AP56"/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" location="C2" display="1) Rekapitulace stavby"/>
    <hyperlink ref="W1" location="C51" display="2) Rekapitulace objektů stavby a soupisů prací"/>
    <hyperlink ref="A52" location="'1 - IO 01 Vodovodní přípojka'!C2" display="/"/>
    <hyperlink ref="A53" location="'2 - IO 02 ATS'!C2" display="/"/>
    <hyperlink ref="A54" location="'3 - IO 03 Přípojka kanali!..'.C2" display="/"/>
    <hyperlink ref="A55" location="'4 - IO 04 Přípojka NN pro!..'.C2" display="/"/>
    <hyperlink ref="A56" location="'5 - Elektroinstalace, MaR!..'.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03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88</v>
      </c>
      <c r="G1" s="364" t="s">
        <v>89</v>
      </c>
      <c r="H1" s="364"/>
      <c r="I1" s="107"/>
      <c r="J1" s="106" t="s">
        <v>90</v>
      </c>
      <c r="K1" s="105" t="s">
        <v>91</v>
      </c>
      <c r="L1" s="106" t="s">
        <v>92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0" t="s">
        <v>75</v>
      </c>
    </row>
    <row r="3" spans="2:46" ht="6.75" customHeight="1">
      <c r="B3" s="11"/>
      <c r="C3" s="12"/>
      <c r="D3" s="12"/>
      <c r="E3" s="12"/>
      <c r="F3" s="12"/>
      <c r="G3" s="12"/>
      <c r="H3" s="12"/>
      <c r="I3" s="108"/>
      <c r="J3" s="12"/>
      <c r="K3" s="13"/>
      <c r="AT3" s="10" t="s">
        <v>76</v>
      </c>
    </row>
    <row r="4" spans="2:46" ht="36.75" customHeight="1">
      <c r="B4" s="14"/>
      <c r="C4" s="15"/>
      <c r="D4" s="16" t="s">
        <v>93</v>
      </c>
      <c r="E4" s="15"/>
      <c r="F4" s="15"/>
      <c r="G4" s="15"/>
      <c r="H4" s="15"/>
      <c r="I4" s="109"/>
      <c r="J4" s="15"/>
      <c r="K4" s="17"/>
      <c r="M4" s="18" t="s">
        <v>12</v>
      </c>
      <c r="AT4" s="10" t="s">
        <v>6</v>
      </c>
    </row>
    <row r="5" spans="2:11" ht="6.75" customHeight="1">
      <c r="B5" s="14"/>
      <c r="C5" s="15"/>
      <c r="D5" s="15"/>
      <c r="E5" s="15"/>
      <c r="F5" s="15"/>
      <c r="G5" s="15"/>
      <c r="H5" s="15"/>
      <c r="I5" s="109"/>
      <c r="J5" s="15"/>
      <c r="K5" s="17"/>
    </row>
    <row r="6" spans="2:11" ht="15">
      <c r="B6" s="14"/>
      <c r="C6" s="15"/>
      <c r="D6" s="23" t="s">
        <v>17</v>
      </c>
      <c r="E6" s="15"/>
      <c r="F6" s="15"/>
      <c r="G6" s="15"/>
      <c r="H6" s="15"/>
      <c r="I6" s="109"/>
      <c r="J6" s="15"/>
      <c r="K6" s="17"/>
    </row>
    <row r="7" spans="2:11" ht="22.5" customHeight="1">
      <c r="B7" s="14"/>
      <c r="C7" s="15"/>
      <c r="D7" s="15"/>
      <c r="E7" s="365" t="str">
        <f>'Rekapitulace stavby'!K6</f>
        <v>K.Vary - Goethova vyhlídka - Přípojka vody a kanalizace</v>
      </c>
      <c r="F7" s="365"/>
      <c r="G7" s="365"/>
      <c r="H7" s="365"/>
      <c r="I7" s="109"/>
      <c r="J7" s="15"/>
      <c r="K7" s="17"/>
    </row>
    <row r="8" spans="2:11" s="27" customFormat="1" ht="15">
      <c r="B8" s="28"/>
      <c r="C8" s="29"/>
      <c r="D8" s="23" t="s">
        <v>94</v>
      </c>
      <c r="E8" s="29"/>
      <c r="F8" s="29"/>
      <c r="G8" s="29"/>
      <c r="H8" s="29"/>
      <c r="I8" s="110"/>
      <c r="J8" s="29"/>
      <c r="K8" s="32"/>
    </row>
    <row r="9" spans="2:11" s="27" customFormat="1" ht="36.75" customHeight="1">
      <c r="B9" s="28"/>
      <c r="C9" s="29"/>
      <c r="D9" s="29"/>
      <c r="E9" s="353" t="s">
        <v>95</v>
      </c>
      <c r="F9" s="353"/>
      <c r="G9" s="353"/>
      <c r="H9" s="353"/>
      <c r="I9" s="110"/>
      <c r="J9" s="29"/>
      <c r="K9" s="32"/>
    </row>
    <row r="10" spans="2:11" s="27" customFormat="1" ht="13.5">
      <c r="B10" s="28"/>
      <c r="C10" s="29"/>
      <c r="D10" s="29"/>
      <c r="E10" s="29"/>
      <c r="F10" s="29"/>
      <c r="G10" s="29"/>
      <c r="H10" s="29"/>
      <c r="I10" s="110"/>
      <c r="J10" s="29"/>
      <c r="K10" s="32"/>
    </row>
    <row r="11" spans="2:11" s="27" customFormat="1" ht="14.25" customHeight="1">
      <c r="B11" s="28"/>
      <c r="C11" s="29"/>
      <c r="D11" s="23" t="s">
        <v>19</v>
      </c>
      <c r="E11" s="29"/>
      <c r="F11" s="21"/>
      <c r="G11" s="29"/>
      <c r="H11" s="29"/>
      <c r="I11" s="111" t="s">
        <v>20</v>
      </c>
      <c r="J11" s="21"/>
      <c r="K11" s="32"/>
    </row>
    <row r="12" spans="2:11" s="27" customFormat="1" ht="14.25" customHeight="1">
      <c r="B12" s="28"/>
      <c r="C12" s="29"/>
      <c r="D12" s="23" t="s">
        <v>21</v>
      </c>
      <c r="E12" s="29"/>
      <c r="F12" s="21" t="s">
        <v>22</v>
      </c>
      <c r="G12" s="29"/>
      <c r="H12" s="29"/>
      <c r="I12" s="111" t="s">
        <v>23</v>
      </c>
      <c r="J12" s="63" t="str">
        <f>'Rekapitulace stavby'!AN8</f>
        <v>7. 6. 2017</v>
      </c>
      <c r="K12" s="32"/>
    </row>
    <row r="13" spans="2:11" s="27" customFormat="1" ht="10.5" customHeight="1">
      <c r="B13" s="28"/>
      <c r="C13" s="29"/>
      <c r="D13" s="29"/>
      <c r="E13" s="29"/>
      <c r="F13" s="29"/>
      <c r="G13" s="29"/>
      <c r="H13" s="29"/>
      <c r="I13" s="110"/>
      <c r="J13" s="29"/>
      <c r="K13" s="32"/>
    </row>
    <row r="14" spans="2:11" s="27" customFormat="1" ht="14.25" customHeight="1">
      <c r="B14" s="28"/>
      <c r="C14" s="29"/>
      <c r="D14" s="23" t="s">
        <v>25</v>
      </c>
      <c r="E14" s="29"/>
      <c r="F14" s="29"/>
      <c r="G14" s="29"/>
      <c r="H14" s="29"/>
      <c r="I14" s="111" t="s">
        <v>26</v>
      </c>
      <c r="J14" s="21">
        <f>IF('Rekapitulace stavby'!AN10="","",'Rekapitulace stavby'!AN10)</f>
      </c>
      <c r="K14" s="32"/>
    </row>
    <row r="15" spans="2:11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1" t="s">
        <v>27</v>
      </c>
      <c r="J15" s="21">
        <f>IF('Rekapitulace stavby'!AN11="","",'Rekapitulace stavby'!AN11)</f>
      </c>
      <c r="K15" s="32"/>
    </row>
    <row r="16" spans="2:11" s="27" customFormat="1" ht="6.75" customHeight="1">
      <c r="B16" s="28"/>
      <c r="C16" s="29"/>
      <c r="D16" s="29"/>
      <c r="E16" s="29"/>
      <c r="F16" s="29"/>
      <c r="G16" s="29"/>
      <c r="H16" s="29"/>
      <c r="I16" s="110"/>
      <c r="J16" s="29"/>
      <c r="K16" s="32"/>
    </row>
    <row r="17" spans="2:11" s="27" customFormat="1" ht="14.25" customHeight="1">
      <c r="B17" s="28"/>
      <c r="C17" s="29"/>
      <c r="D17" s="23" t="s">
        <v>28</v>
      </c>
      <c r="E17" s="29"/>
      <c r="F17" s="29"/>
      <c r="G17" s="29"/>
      <c r="H17" s="29"/>
      <c r="I17" s="111" t="s">
        <v>26</v>
      </c>
      <c r="J17" s="21">
        <f>IF('Rekapitulace stavby'!AN13="Vyplň údaj","",IF('Rekapitulace stavby'!AN13="","",'Rekapitulace stavby'!AN13))</f>
      </c>
      <c r="K17" s="32"/>
    </row>
    <row r="18" spans="2:11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1" t="s">
        <v>27</v>
      </c>
      <c r="J18" s="21">
        <f>IF('Rekapitulace stavby'!AN14="Vyplň údaj","",IF('Rekapitulace stavby'!AN14="","",'Rekapitulace stavby'!AN14))</f>
      </c>
      <c r="K18" s="32"/>
    </row>
    <row r="19" spans="2:11" s="27" customFormat="1" ht="6.75" customHeight="1">
      <c r="B19" s="28"/>
      <c r="C19" s="29"/>
      <c r="D19" s="29"/>
      <c r="E19" s="29"/>
      <c r="F19" s="29"/>
      <c r="G19" s="29"/>
      <c r="H19" s="29"/>
      <c r="I19" s="110"/>
      <c r="J19" s="29"/>
      <c r="K19" s="32"/>
    </row>
    <row r="20" spans="2:11" s="27" customFormat="1" ht="14.25" customHeight="1">
      <c r="B20" s="28"/>
      <c r="C20" s="29"/>
      <c r="D20" s="23" t="s">
        <v>30</v>
      </c>
      <c r="E20" s="29"/>
      <c r="F20" s="29"/>
      <c r="G20" s="29"/>
      <c r="H20" s="29"/>
      <c r="I20" s="111" t="s">
        <v>26</v>
      </c>
      <c r="J20" s="21">
        <f>IF('Rekapitulace stavby'!AN16="","",'Rekapitulace stavby'!AN16)</f>
      </c>
      <c r="K20" s="32"/>
    </row>
    <row r="21" spans="2:11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1" t="s">
        <v>27</v>
      </c>
      <c r="J21" s="21">
        <f>IF('Rekapitulace stavby'!AN17="","",'Rekapitulace stavby'!AN17)</f>
      </c>
      <c r="K21" s="32"/>
    </row>
    <row r="22" spans="2:11" s="27" customFormat="1" ht="6.75" customHeight="1">
      <c r="B22" s="28"/>
      <c r="C22" s="29"/>
      <c r="D22" s="29"/>
      <c r="E22" s="29"/>
      <c r="F22" s="29"/>
      <c r="G22" s="29"/>
      <c r="H22" s="29"/>
      <c r="I22" s="110"/>
      <c r="J22" s="29"/>
      <c r="K22" s="32"/>
    </row>
    <row r="23" spans="2:11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0"/>
      <c r="J23" s="29"/>
      <c r="K23" s="32"/>
    </row>
    <row r="24" spans="2:11" s="112" customFormat="1" ht="22.5" customHeight="1">
      <c r="B24" s="113"/>
      <c r="C24" s="114"/>
      <c r="D24" s="114"/>
      <c r="E24" s="346"/>
      <c r="F24" s="346"/>
      <c r="G24" s="346"/>
      <c r="H24" s="346"/>
      <c r="I24" s="115"/>
      <c r="J24" s="114"/>
      <c r="K24" s="116"/>
    </row>
    <row r="25" spans="2:11" s="27" customFormat="1" ht="6.75" customHeight="1">
      <c r="B25" s="28"/>
      <c r="C25" s="29"/>
      <c r="D25" s="29"/>
      <c r="E25" s="29"/>
      <c r="F25" s="29"/>
      <c r="G25" s="29"/>
      <c r="H25" s="29"/>
      <c r="I25" s="110"/>
      <c r="J25" s="29"/>
      <c r="K25" s="32"/>
    </row>
    <row r="26" spans="2:11" s="27" customFormat="1" ht="6.75" customHeight="1">
      <c r="B26" s="28"/>
      <c r="C26" s="29"/>
      <c r="D26" s="75"/>
      <c r="E26" s="75"/>
      <c r="F26" s="75"/>
      <c r="G26" s="75"/>
      <c r="H26" s="75"/>
      <c r="I26" s="117"/>
      <c r="J26" s="75"/>
      <c r="K26" s="118"/>
    </row>
    <row r="27" spans="2:11" s="27" customFormat="1" ht="25.5" customHeight="1">
      <c r="B27" s="28"/>
      <c r="C27" s="29"/>
      <c r="D27" s="119" t="s">
        <v>33</v>
      </c>
      <c r="E27" s="29"/>
      <c r="F27" s="29"/>
      <c r="G27" s="29"/>
      <c r="H27" s="29"/>
      <c r="I27" s="110"/>
      <c r="J27" s="79">
        <f>ROUND(J92,2)</f>
        <v>0</v>
      </c>
      <c r="K27" s="32"/>
    </row>
    <row r="28" spans="2:11" s="27" customFormat="1" ht="6.75" customHeight="1">
      <c r="B28" s="28"/>
      <c r="C28" s="29"/>
      <c r="D28" s="75"/>
      <c r="E28" s="75"/>
      <c r="F28" s="75"/>
      <c r="G28" s="75"/>
      <c r="H28" s="75"/>
      <c r="I28" s="117"/>
      <c r="J28" s="75"/>
      <c r="K28" s="118"/>
    </row>
    <row r="29" spans="2:11" s="27" customFormat="1" ht="14.25" customHeight="1">
      <c r="B29" s="28"/>
      <c r="C29" s="29"/>
      <c r="D29" s="29"/>
      <c r="E29" s="29"/>
      <c r="F29" s="33" t="s">
        <v>35</v>
      </c>
      <c r="G29" s="29"/>
      <c r="H29" s="29"/>
      <c r="I29" s="120" t="s">
        <v>34</v>
      </c>
      <c r="J29" s="33" t="s">
        <v>36</v>
      </c>
      <c r="K29" s="32"/>
    </row>
    <row r="30" spans="2:11" s="27" customFormat="1" ht="14.25" customHeight="1">
      <c r="B30" s="28"/>
      <c r="C30" s="29"/>
      <c r="D30" s="37" t="s">
        <v>37</v>
      </c>
      <c r="E30" s="37" t="s">
        <v>38</v>
      </c>
      <c r="F30" s="121">
        <f>ROUND(SUM(BE92:BE251),2)</f>
        <v>0</v>
      </c>
      <c r="G30" s="29"/>
      <c r="H30" s="29"/>
      <c r="I30" s="122">
        <v>0.21000000000000002</v>
      </c>
      <c r="J30" s="121">
        <f>ROUND(ROUND((SUM(BE92:BE251)),2)*I30,2)</f>
        <v>0</v>
      </c>
      <c r="K30" s="32"/>
    </row>
    <row r="31" spans="2:11" s="27" customFormat="1" ht="14.25" customHeight="1">
      <c r="B31" s="28"/>
      <c r="C31" s="29"/>
      <c r="D31" s="29"/>
      <c r="E31" s="37" t="s">
        <v>39</v>
      </c>
      <c r="F31" s="121">
        <f>ROUND(SUM(BF92:BF251),2)</f>
        <v>0</v>
      </c>
      <c r="G31" s="29"/>
      <c r="H31" s="29"/>
      <c r="I31" s="122">
        <v>0.15000000000000002</v>
      </c>
      <c r="J31" s="121">
        <f>ROUND(ROUND((SUM(BF92:BF251)),2)*I31,2)</f>
        <v>0</v>
      </c>
      <c r="K31" s="32"/>
    </row>
    <row r="32" spans="2:11" s="27" customFormat="1" ht="14.25" customHeight="1" hidden="1">
      <c r="B32" s="28"/>
      <c r="C32" s="29"/>
      <c r="D32" s="29"/>
      <c r="E32" s="37" t="s">
        <v>40</v>
      </c>
      <c r="F32" s="121">
        <f>ROUND(SUM(BG92:BG251),2)</f>
        <v>0</v>
      </c>
      <c r="G32" s="29"/>
      <c r="H32" s="29"/>
      <c r="I32" s="122">
        <v>0.21000000000000002</v>
      </c>
      <c r="J32" s="121">
        <v>0</v>
      </c>
      <c r="K32" s="32"/>
    </row>
    <row r="33" spans="2:11" s="27" customFormat="1" ht="14.25" customHeight="1" hidden="1">
      <c r="B33" s="28"/>
      <c r="C33" s="29"/>
      <c r="D33" s="29"/>
      <c r="E33" s="37" t="s">
        <v>41</v>
      </c>
      <c r="F33" s="121">
        <f>ROUND(SUM(BH92:BH251),2)</f>
        <v>0</v>
      </c>
      <c r="G33" s="29"/>
      <c r="H33" s="29"/>
      <c r="I33" s="122">
        <v>0.15000000000000002</v>
      </c>
      <c r="J33" s="121">
        <v>0</v>
      </c>
      <c r="K33" s="32"/>
    </row>
    <row r="34" spans="2:11" s="27" customFormat="1" ht="14.25" customHeight="1" hidden="1">
      <c r="B34" s="28"/>
      <c r="C34" s="29"/>
      <c r="D34" s="29"/>
      <c r="E34" s="37" t="s">
        <v>42</v>
      </c>
      <c r="F34" s="121">
        <f>ROUND(SUM(BI92:BI251),2)</f>
        <v>0</v>
      </c>
      <c r="G34" s="29"/>
      <c r="H34" s="29"/>
      <c r="I34" s="122">
        <v>0</v>
      </c>
      <c r="J34" s="121">
        <v>0</v>
      </c>
      <c r="K34" s="32"/>
    </row>
    <row r="35" spans="2:11" s="27" customFormat="1" ht="6.75" customHeight="1">
      <c r="B35" s="28"/>
      <c r="C35" s="29"/>
      <c r="D35" s="29"/>
      <c r="E35" s="29"/>
      <c r="F35" s="29"/>
      <c r="G35" s="29"/>
      <c r="H35" s="29"/>
      <c r="I35" s="110"/>
      <c r="J35" s="29"/>
      <c r="K35" s="32"/>
    </row>
    <row r="36" spans="2:11" s="27" customFormat="1" ht="25.5" customHeight="1">
      <c r="B36" s="28"/>
      <c r="C36" s="123"/>
      <c r="D36" s="124" t="s">
        <v>43</v>
      </c>
      <c r="E36" s="69"/>
      <c r="F36" s="69"/>
      <c r="G36" s="125" t="s">
        <v>44</v>
      </c>
      <c r="H36" s="126" t="s">
        <v>45</v>
      </c>
      <c r="I36" s="127"/>
      <c r="J36" s="128">
        <f>SUM(J27:J34)</f>
        <v>0</v>
      </c>
      <c r="K36" s="129"/>
    </row>
    <row r="37" spans="2:11" s="27" customFormat="1" ht="14.25" customHeight="1">
      <c r="B37" s="44"/>
      <c r="C37" s="45"/>
      <c r="D37" s="45"/>
      <c r="E37" s="45"/>
      <c r="F37" s="45"/>
      <c r="G37" s="45"/>
      <c r="H37" s="45"/>
      <c r="I37" s="130"/>
      <c r="J37" s="45"/>
      <c r="K37" s="46"/>
    </row>
    <row r="41" spans="2:11" s="27" customFormat="1" ht="6.75" customHeight="1">
      <c r="B41" s="131"/>
      <c r="C41" s="132"/>
      <c r="D41" s="132"/>
      <c r="E41" s="132"/>
      <c r="F41" s="132"/>
      <c r="G41" s="132"/>
      <c r="H41" s="132"/>
      <c r="I41" s="133"/>
      <c r="J41" s="132"/>
      <c r="K41" s="134"/>
    </row>
    <row r="42" spans="2:11" s="27" customFormat="1" ht="36.75" customHeight="1">
      <c r="B42" s="28"/>
      <c r="C42" s="16" t="s">
        <v>96</v>
      </c>
      <c r="D42" s="29"/>
      <c r="E42" s="29"/>
      <c r="F42" s="29"/>
      <c r="G42" s="29"/>
      <c r="H42" s="29"/>
      <c r="I42" s="110"/>
      <c r="J42" s="29"/>
      <c r="K42" s="32"/>
    </row>
    <row r="43" spans="2:11" s="27" customFormat="1" ht="6.75" customHeight="1">
      <c r="B43" s="28"/>
      <c r="C43" s="29"/>
      <c r="D43" s="29"/>
      <c r="E43" s="29"/>
      <c r="F43" s="29"/>
      <c r="G43" s="29"/>
      <c r="H43" s="29"/>
      <c r="I43" s="110"/>
      <c r="J43" s="29"/>
      <c r="K43" s="32"/>
    </row>
    <row r="44" spans="2:11" s="27" customFormat="1" ht="14.25" customHeight="1">
      <c r="B44" s="28"/>
      <c r="C44" s="23" t="s">
        <v>17</v>
      </c>
      <c r="D44" s="29"/>
      <c r="E44" s="29"/>
      <c r="F44" s="29"/>
      <c r="G44" s="29"/>
      <c r="H44" s="29"/>
      <c r="I44" s="110"/>
      <c r="J44" s="29"/>
      <c r="K44" s="32"/>
    </row>
    <row r="45" spans="2:11" s="27" customFormat="1" ht="22.5" customHeight="1">
      <c r="B45" s="28"/>
      <c r="C45" s="29"/>
      <c r="D45" s="29"/>
      <c r="E45" s="365" t="str">
        <f>E7</f>
        <v>K.Vary - Goethova vyhlídka - Přípojka vody a kanalizace</v>
      </c>
      <c r="F45" s="365"/>
      <c r="G45" s="365"/>
      <c r="H45" s="365"/>
      <c r="I45" s="110"/>
      <c r="J45" s="29"/>
      <c r="K45" s="32"/>
    </row>
    <row r="46" spans="2:11" s="27" customFormat="1" ht="14.25" customHeight="1">
      <c r="B46" s="28"/>
      <c r="C46" s="23" t="s">
        <v>94</v>
      </c>
      <c r="D46" s="29"/>
      <c r="E46" s="29"/>
      <c r="F46" s="29"/>
      <c r="G46" s="29"/>
      <c r="H46" s="29"/>
      <c r="I46" s="110"/>
      <c r="J46" s="29"/>
      <c r="K46" s="32"/>
    </row>
    <row r="47" spans="2:11" s="27" customFormat="1" ht="23.25" customHeight="1">
      <c r="B47" s="28"/>
      <c r="C47" s="29"/>
      <c r="D47" s="29"/>
      <c r="E47" s="353" t="str">
        <f>E9</f>
        <v>1 - IO 01 Vodovodní přípojka</v>
      </c>
      <c r="F47" s="353"/>
      <c r="G47" s="353"/>
      <c r="H47" s="353"/>
      <c r="I47" s="110"/>
      <c r="J47" s="29"/>
      <c r="K47" s="32"/>
    </row>
    <row r="48" spans="2:11" s="27" customFormat="1" ht="6.75" customHeight="1">
      <c r="B48" s="28"/>
      <c r="C48" s="29"/>
      <c r="D48" s="29"/>
      <c r="E48" s="29"/>
      <c r="F48" s="29"/>
      <c r="G48" s="29"/>
      <c r="H48" s="29"/>
      <c r="I48" s="110"/>
      <c r="J48" s="29"/>
      <c r="K48" s="32"/>
    </row>
    <row r="49" spans="2:11" s="27" customFormat="1" ht="18" customHeight="1">
      <c r="B49" s="28"/>
      <c r="C49" s="23" t="s">
        <v>21</v>
      </c>
      <c r="D49" s="29"/>
      <c r="E49" s="29"/>
      <c r="F49" s="21" t="str">
        <f>F12</f>
        <v> </v>
      </c>
      <c r="G49" s="29"/>
      <c r="H49" s="29"/>
      <c r="I49" s="111" t="s">
        <v>23</v>
      </c>
      <c r="J49" s="63" t="str">
        <f>IF(J12="","",J12)</f>
        <v>7. 6. 2017</v>
      </c>
      <c r="K49" s="32"/>
    </row>
    <row r="50" spans="2:11" s="27" customFormat="1" ht="6.75" customHeight="1">
      <c r="B50" s="28"/>
      <c r="C50" s="29"/>
      <c r="D50" s="29"/>
      <c r="E50" s="29"/>
      <c r="F50" s="29"/>
      <c r="G50" s="29"/>
      <c r="H50" s="29"/>
      <c r="I50" s="110"/>
      <c r="J50" s="29"/>
      <c r="K50" s="32"/>
    </row>
    <row r="51" spans="2:11" s="27" customFormat="1" ht="15">
      <c r="B51" s="28"/>
      <c r="C51" s="23" t="s">
        <v>25</v>
      </c>
      <c r="D51" s="29"/>
      <c r="E51" s="29"/>
      <c r="F51" s="21" t="str">
        <f>E15</f>
        <v> </v>
      </c>
      <c r="G51" s="29"/>
      <c r="H51" s="29"/>
      <c r="I51" s="111" t="s">
        <v>30</v>
      </c>
      <c r="J51" s="21" t="str">
        <f>E21</f>
        <v> </v>
      </c>
      <c r="K51" s="32"/>
    </row>
    <row r="52" spans="2:11" s="27" customFormat="1" ht="14.25" customHeight="1">
      <c r="B52" s="28"/>
      <c r="C52" s="23" t="s">
        <v>28</v>
      </c>
      <c r="D52" s="29"/>
      <c r="E52" s="29"/>
      <c r="F52" s="21">
        <f>IF(E18="","",E18)</f>
      </c>
      <c r="G52" s="29"/>
      <c r="H52" s="29"/>
      <c r="I52" s="110"/>
      <c r="J52" s="29"/>
      <c r="K52" s="32"/>
    </row>
    <row r="53" spans="2:11" s="27" customFormat="1" ht="9.75" customHeight="1">
      <c r="B53" s="28"/>
      <c r="C53" s="29"/>
      <c r="D53" s="29"/>
      <c r="E53" s="29"/>
      <c r="F53" s="29"/>
      <c r="G53" s="29"/>
      <c r="H53" s="29"/>
      <c r="I53" s="110"/>
      <c r="J53" s="29"/>
      <c r="K53" s="32"/>
    </row>
    <row r="54" spans="2:11" s="27" customFormat="1" ht="29.25" customHeight="1">
      <c r="B54" s="28"/>
      <c r="C54" s="135" t="s">
        <v>97</v>
      </c>
      <c r="D54" s="123"/>
      <c r="E54" s="123"/>
      <c r="F54" s="123"/>
      <c r="G54" s="123"/>
      <c r="H54" s="123"/>
      <c r="I54" s="136"/>
      <c r="J54" s="137" t="s">
        <v>98</v>
      </c>
      <c r="K54" s="138"/>
    </row>
    <row r="55" spans="2:11" s="27" customFormat="1" ht="9.75" customHeight="1">
      <c r="B55" s="28"/>
      <c r="C55" s="29"/>
      <c r="D55" s="29"/>
      <c r="E55" s="29"/>
      <c r="F55" s="29"/>
      <c r="G55" s="29"/>
      <c r="H55" s="29"/>
      <c r="I55" s="110"/>
      <c r="J55" s="29"/>
      <c r="K55" s="32"/>
    </row>
    <row r="56" spans="2:47" s="27" customFormat="1" ht="29.25" customHeight="1">
      <c r="B56" s="28"/>
      <c r="C56" s="139" t="s">
        <v>99</v>
      </c>
      <c r="D56" s="29"/>
      <c r="E56" s="29"/>
      <c r="F56" s="29"/>
      <c r="G56" s="29"/>
      <c r="H56" s="29"/>
      <c r="I56" s="110"/>
      <c r="J56" s="79">
        <f>J92</f>
        <v>0</v>
      </c>
      <c r="K56" s="32"/>
      <c r="AU56" s="10" t="s">
        <v>100</v>
      </c>
    </row>
    <row r="57" spans="2:11" s="140" customFormat="1" ht="24.75" customHeight="1">
      <c r="B57" s="141"/>
      <c r="C57" s="142"/>
      <c r="D57" s="143" t="s">
        <v>101</v>
      </c>
      <c r="E57" s="144"/>
      <c r="F57" s="144"/>
      <c r="G57" s="144"/>
      <c r="H57" s="144"/>
      <c r="I57" s="145"/>
      <c r="J57" s="146">
        <f>J93</f>
        <v>0</v>
      </c>
      <c r="K57" s="147"/>
    </row>
    <row r="58" spans="2:11" s="148" customFormat="1" ht="19.5" customHeight="1">
      <c r="B58" s="149"/>
      <c r="C58" s="150"/>
      <c r="D58" s="151" t="s">
        <v>102</v>
      </c>
      <c r="E58" s="152"/>
      <c r="F58" s="152"/>
      <c r="G58" s="152"/>
      <c r="H58" s="152"/>
      <c r="I58" s="153"/>
      <c r="J58" s="154">
        <f>J94</f>
        <v>0</v>
      </c>
      <c r="K58" s="155"/>
    </row>
    <row r="59" spans="2:11" s="148" customFormat="1" ht="19.5" customHeight="1">
      <c r="B59" s="149"/>
      <c r="C59" s="150"/>
      <c r="D59" s="151" t="s">
        <v>103</v>
      </c>
      <c r="E59" s="152"/>
      <c r="F59" s="152"/>
      <c r="G59" s="152"/>
      <c r="H59" s="152"/>
      <c r="I59" s="153"/>
      <c r="J59" s="154">
        <f>J159</f>
        <v>0</v>
      </c>
      <c r="K59" s="155"/>
    </row>
    <row r="60" spans="2:11" s="148" customFormat="1" ht="19.5" customHeight="1">
      <c r="B60" s="149"/>
      <c r="C60" s="150"/>
      <c r="D60" s="151" t="s">
        <v>104</v>
      </c>
      <c r="E60" s="152"/>
      <c r="F60" s="152"/>
      <c r="G60" s="152"/>
      <c r="H60" s="152"/>
      <c r="I60" s="153"/>
      <c r="J60" s="154">
        <f>J164</f>
        <v>0</v>
      </c>
      <c r="K60" s="155"/>
    </row>
    <row r="61" spans="2:11" s="148" customFormat="1" ht="19.5" customHeight="1">
      <c r="B61" s="149"/>
      <c r="C61" s="150"/>
      <c r="D61" s="151" t="s">
        <v>105</v>
      </c>
      <c r="E61" s="152"/>
      <c r="F61" s="152"/>
      <c r="G61" s="152"/>
      <c r="H61" s="152"/>
      <c r="I61" s="153"/>
      <c r="J61" s="154">
        <f>J167</f>
        <v>0</v>
      </c>
      <c r="K61" s="155"/>
    </row>
    <row r="62" spans="2:11" s="148" customFormat="1" ht="19.5" customHeight="1">
      <c r="B62" s="149"/>
      <c r="C62" s="150"/>
      <c r="D62" s="151" t="s">
        <v>106</v>
      </c>
      <c r="E62" s="152"/>
      <c r="F62" s="152"/>
      <c r="G62" s="152"/>
      <c r="H62" s="152"/>
      <c r="I62" s="153"/>
      <c r="J62" s="154">
        <f>J174</f>
        <v>0</v>
      </c>
      <c r="K62" s="155"/>
    </row>
    <row r="63" spans="2:11" s="148" customFormat="1" ht="19.5" customHeight="1">
      <c r="B63" s="149"/>
      <c r="C63" s="150"/>
      <c r="D63" s="151" t="s">
        <v>107</v>
      </c>
      <c r="E63" s="152"/>
      <c r="F63" s="152"/>
      <c r="G63" s="152"/>
      <c r="H63" s="152"/>
      <c r="I63" s="153"/>
      <c r="J63" s="154">
        <f>J179</f>
        <v>0</v>
      </c>
      <c r="K63" s="155"/>
    </row>
    <row r="64" spans="2:11" s="148" customFormat="1" ht="19.5" customHeight="1">
      <c r="B64" s="149"/>
      <c r="C64" s="150"/>
      <c r="D64" s="151" t="s">
        <v>108</v>
      </c>
      <c r="E64" s="152"/>
      <c r="F64" s="152"/>
      <c r="G64" s="152"/>
      <c r="H64" s="152"/>
      <c r="I64" s="153"/>
      <c r="J64" s="154">
        <f>J185</f>
        <v>0</v>
      </c>
      <c r="K64" s="155"/>
    </row>
    <row r="65" spans="2:11" s="148" customFormat="1" ht="19.5" customHeight="1">
      <c r="B65" s="149"/>
      <c r="C65" s="150"/>
      <c r="D65" s="151" t="s">
        <v>109</v>
      </c>
      <c r="E65" s="152"/>
      <c r="F65" s="152"/>
      <c r="G65" s="152"/>
      <c r="H65" s="152"/>
      <c r="I65" s="153"/>
      <c r="J65" s="154">
        <f>J222</f>
        <v>0</v>
      </c>
      <c r="K65" s="155"/>
    </row>
    <row r="66" spans="2:11" s="148" customFormat="1" ht="19.5" customHeight="1">
      <c r="B66" s="149"/>
      <c r="C66" s="150"/>
      <c r="D66" s="151" t="s">
        <v>110</v>
      </c>
      <c r="E66" s="152"/>
      <c r="F66" s="152"/>
      <c r="G66" s="152"/>
      <c r="H66" s="152"/>
      <c r="I66" s="153"/>
      <c r="J66" s="154">
        <f>J228</f>
        <v>0</v>
      </c>
      <c r="K66" s="155"/>
    </row>
    <row r="67" spans="2:11" s="148" customFormat="1" ht="19.5" customHeight="1">
      <c r="B67" s="149"/>
      <c r="C67" s="150"/>
      <c r="D67" s="151" t="s">
        <v>111</v>
      </c>
      <c r="E67" s="152"/>
      <c r="F67" s="152"/>
      <c r="G67" s="152"/>
      <c r="H67" s="152"/>
      <c r="I67" s="153"/>
      <c r="J67" s="154">
        <f>J235</f>
        <v>0</v>
      </c>
      <c r="K67" s="155"/>
    </row>
    <row r="68" spans="2:11" s="140" customFormat="1" ht="24.75" customHeight="1">
      <c r="B68" s="141"/>
      <c r="C68" s="142"/>
      <c r="D68" s="143" t="s">
        <v>112</v>
      </c>
      <c r="E68" s="144"/>
      <c r="F68" s="144"/>
      <c r="G68" s="144"/>
      <c r="H68" s="144"/>
      <c r="I68" s="145"/>
      <c r="J68" s="146">
        <f>J238</f>
        <v>0</v>
      </c>
      <c r="K68" s="147"/>
    </row>
    <row r="69" spans="2:11" s="148" customFormat="1" ht="19.5" customHeight="1">
      <c r="B69" s="149"/>
      <c r="C69" s="150"/>
      <c r="D69" s="151" t="s">
        <v>113</v>
      </c>
      <c r="E69" s="152"/>
      <c r="F69" s="152"/>
      <c r="G69" s="152"/>
      <c r="H69" s="152"/>
      <c r="I69" s="153"/>
      <c r="J69" s="154">
        <f>J239</f>
        <v>0</v>
      </c>
      <c r="K69" s="155"/>
    </row>
    <row r="70" spans="2:11" s="148" customFormat="1" ht="19.5" customHeight="1">
      <c r="B70" s="149"/>
      <c r="C70" s="150"/>
      <c r="D70" s="151" t="s">
        <v>114</v>
      </c>
      <c r="E70" s="152"/>
      <c r="F70" s="152"/>
      <c r="G70" s="152"/>
      <c r="H70" s="152"/>
      <c r="I70" s="153"/>
      <c r="J70" s="154">
        <f>J242</f>
        <v>0</v>
      </c>
      <c r="K70" s="155"/>
    </row>
    <row r="71" spans="2:11" s="148" customFormat="1" ht="19.5" customHeight="1">
      <c r="B71" s="149"/>
      <c r="C71" s="150"/>
      <c r="D71" s="151" t="s">
        <v>115</v>
      </c>
      <c r="E71" s="152"/>
      <c r="F71" s="152"/>
      <c r="G71" s="152"/>
      <c r="H71" s="152"/>
      <c r="I71" s="153"/>
      <c r="J71" s="154">
        <f>J244</f>
        <v>0</v>
      </c>
      <c r="K71" s="155"/>
    </row>
    <row r="72" spans="2:11" s="140" customFormat="1" ht="24.75" customHeight="1">
      <c r="B72" s="141"/>
      <c r="C72" s="142"/>
      <c r="D72" s="143" t="s">
        <v>116</v>
      </c>
      <c r="E72" s="144"/>
      <c r="F72" s="144"/>
      <c r="G72" s="144"/>
      <c r="H72" s="144"/>
      <c r="I72" s="145"/>
      <c r="J72" s="146">
        <f>J248</f>
        <v>0</v>
      </c>
      <c r="K72" s="147"/>
    </row>
    <row r="73" spans="2:11" s="27" customFormat="1" ht="21.75" customHeight="1">
      <c r="B73" s="28"/>
      <c r="C73" s="29"/>
      <c r="D73" s="29"/>
      <c r="E73" s="29"/>
      <c r="F73" s="29"/>
      <c r="G73" s="29"/>
      <c r="H73" s="29"/>
      <c r="I73" s="110"/>
      <c r="J73" s="29"/>
      <c r="K73" s="32"/>
    </row>
    <row r="74" spans="2:11" s="27" customFormat="1" ht="6.75" customHeight="1">
      <c r="B74" s="44"/>
      <c r="C74" s="45"/>
      <c r="D74" s="45"/>
      <c r="E74" s="45"/>
      <c r="F74" s="45"/>
      <c r="G74" s="45"/>
      <c r="H74" s="45"/>
      <c r="I74" s="130"/>
      <c r="J74" s="45"/>
      <c r="K74" s="46"/>
    </row>
    <row r="78" spans="2:12" s="27" customFormat="1" ht="6.75" customHeight="1">
      <c r="B78" s="47"/>
      <c r="C78" s="48"/>
      <c r="D78" s="48"/>
      <c r="E78" s="48"/>
      <c r="F78" s="48"/>
      <c r="G78" s="48"/>
      <c r="H78" s="48"/>
      <c r="I78" s="133"/>
      <c r="J78" s="48"/>
      <c r="K78" s="48"/>
      <c r="L78" s="49"/>
    </row>
    <row r="79" spans="2:12" s="27" customFormat="1" ht="36.75" customHeight="1">
      <c r="B79" s="28"/>
      <c r="C79" s="50" t="s">
        <v>117</v>
      </c>
      <c r="D79" s="51"/>
      <c r="E79" s="51"/>
      <c r="F79" s="51"/>
      <c r="G79" s="51"/>
      <c r="H79" s="51"/>
      <c r="I79" s="156"/>
      <c r="J79" s="51"/>
      <c r="K79" s="51"/>
      <c r="L79" s="49"/>
    </row>
    <row r="80" spans="2:12" s="27" customFormat="1" ht="6.75" customHeight="1">
      <c r="B80" s="28"/>
      <c r="C80" s="51"/>
      <c r="D80" s="51"/>
      <c r="E80" s="51"/>
      <c r="F80" s="51"/>
      <c r="G80" s="51"/>
      <c r="H80" s="51"/>
      <c r="I80" s="156"/>
      <c r="J80" s="51"/>
      <c r="K80" s="51"/>
      <c r="L80" s="49"/>
    </row>
    <row r="81" spans="2:12" s="27" customFormat="1" ht="14.25" customHeight="1">
      <c r="B81" s="28"/>
      <c r="C81" s="54" t="s">
        <v>17</v>
      </c>
      <c r="D81" s="51"/>
      <c r="E81" s="51"/>
      <c r="F81" s="51"/>
      <c r="G81" s="51"/>
      <c r="H81" s="51"/>
      <c r="I81" s="156"/>
      <c r="J81" s="51"/>
      <c r="K81" s="51"/>
      <c r="L81" s="49"/>
    </row>
    <row r="82" spans="2:12" s="27" customFormat="1" ht="22.5" customHeight="1">
      <c r="B82" s="28"/>
      <c r="C82" s="51"/>
      <c r="D82" s="51"/>
      <c r="E82" s="365" t="str">
        <f>E7</f>
        <v>K.Vary - Goethova vyhlídka - Přípojka vody a kanalizace</v>
      </c>
      <c r="F82" s="365"/>
      <c r="G82" s="365"/>
      <c r="H82" s="365"/>
      <c r="I82" s="156"/>
      <c r="J82" s="51"/>
      <c r="K82" s="51"/>
      <c r="L82" s="49"/>
    </row>
    <row r="83" spans="2:12" s="27" customFormat="1" ht="14.25" customHeight="1">
      <c r="B83" s="28"/>
      <c r="C83" s="54" t="s">
        <v>94</v>
      </c>
      <c r="D83" s="51"/>
      <c r="E83" s="51"/>
      <c r="F83" s="51"/>
      <c r="G83" s="51"/>
      <c r="H83" s="51"/>
      <c r="I83" s="156"/>
      <c r="J83" s="51"/>
      <c r="K83" s="51"/>
      <c r="L83" s="49"/>
    </row>
    <row r="84" spans="2:12" s="27" customFormat="1" ht="23.25" customHeight="1">
      <c r="B84" s="28"/>
      <c r="C84" s="51"/>
      <c r="D84" s="51"/>
      <c r="E84" s="353" t="str">
        <f>E9</f>
        <v>1 - IO 01 Vodovodní přípojka</v>
      </c>
      <c r="F84" s="353"/>
      <c r="G84" s="353"/>
      <c r="H84" s="353"/>
      <c r="I84" s="156"/>
      <c r="J84" s="51"/>
      <c r="K84" s="51"/>
      <c r="L84" s="49"/>
    </row>
    <row r="85" spans="2:12" s="27" customFormat="1" ht="6.75" customHeight="1">
      <c r="B85" s="28"/>
      <c r="C85" s="51"/>
      <c r="D85" s="51"/>
      <c r="E85" s="51"/>
      <c r="F85" s="51"/>
      <c r="G85" s="51"/>
      <c r="H85" s="51"/>
      <c r="I85" s="156"/>
      <c r="J85" s="51"/>
      <c r="K85" s="51"/>
      <c r="L85" s="49"/>
    </row>
    <row r="86" spans="2:12" s="27" customFormat="1" ht="18" customHeight="1">
      <c r="B86" s="28"/>
      <c r="C86" s="54" t="s">
        <v>21</v>
      </c>
      <c r="D86" s="51"/>
      <c r="E86" s="51"/>
      <c r="F86" s="157" t="str">
        <f>F12</f>
        <v> </v>
      </c>
      <c r="G86" s="51"/>
      <c r="H86" s="51"/>
      <c r="I86" s="158" t="s">
        <v>23</v>
      </c>
      <c r="J86" s="159" t="str">
        <f>IF(J12="","",J12)</f>
        <v>7. 6. 2017</v>
      </c>
      <c r="K86" s="51"/>
      <c r="L86" s="49"/>
    </row>
    <row r="87" spans="2:12" s="27" customFormat="1" ht="6.75" customHeight="1">
      <c r="B87" s="28"/>
      <c r="C87" s="51"/>
      <c r="D87" s="51"/>
      <c r="E87" s="51"/>
      <c r="F87" s="51"/>
      <c r="G87" s="51"/>
      <c r="H87" s="51"/>
      <c r="I87" s="156"/>
      <c r="J87" s="51"/>
      <c r="K87" s="51"/>
      <c r="L87" s="49"/>
    </row>
    <row r="88" spans="2:12" s="27" customFormat="1" ht="15">
      <c r="B88" s="28"/>
      <c r="C88" s="54" t="s">
        <v>25</v>
      </c>
      <c r="D88" s="51"/>
      <c r="E88" s="51"/>
      <c r="F88" s="157" t="str">
        <f>E15</f>
        <v> </v>
      </c>
      <c r="G88" s="51"/>
      <c r="H88" s="51"/>
      <c r="I88" s="158" t="s">
        <v>30</v>
      </c>
      <c r="J88" s="157" t="str">
        <f>E21</f>
        <v> </v>
      </c>
      <c r="K88" s="51"/>
      <c r="L88" s="49"/>
    </row>
    <row r="89" spans="2:12" s="27" customFormat="1" ht="14.25" customHeight="1">
      <c r="B89" s="28"/>
      <c r="C89" s="54" t="s">
        <v>28</v>
      </c>
      <c r="D89" s="51"/>
      <c r="E89" s="51"/>
      <c r="F89" s="157">
        <f>IF(E18="","",E18)</f>
      </c>
      <c r="G89" s="51"/>
      <c r="H89" s="51"/>
      <c r="I89" s="156"/>
      <c r="J89" s="51"/>
      <c r="K89" s="51"/>
      <c r="L89" s="49"/>
    </row>
    <row r="90" spans="2:12" s="27" customFormat="1" ht="9.75" customHeight="1">
      <c r="B90" s="28"/>
      <c r="C90" s="51"/>
      <c r="D90" s="51"/>
      <c r="E90" s="51"/>
      <c r="F90" s="51"/>
      <c r="G90" s="51"/>
      <c r="H90" s="51"/>
      <c r="I90" s="156"/>
      <c r="J90" s="51"/>
      <c r="K90" s="51"/>
      <c r="L90" s="49"/>
    </row>
    <row r="91" spans="2:20" s="160" customFormat="1" ht="29.25" customHeight="1">
      <c r="B91" s="161"/>
      <c r="C91" s="162" t="s">
        <v>118</v>
      </c>
      <c r="D91" s="163" t="s">
        <v>52</v>
      </c>
      <c r="E91" s="163" t="s">
        <v>48</v>
      </c>
      <c r="F91" s="163" t="s">
        <v>119</v>
      </c>
      <c r="G91" s="163" t="s">
        <v>120</v>
      </c>
      <c r="H91" s="163" t="s">
        <v>121</v>
      </c>
      <c r="I91" s="164" t="s">
        <v>122</v>
      </c>
      <c r="J91" s="163" t="s">
        <v>98</v>
      </c>
      <c r="K91" s="165" t="s">
        <v>123</v>
      </c>
      <c r="L91" s="166"/>
      <c r="M91" s="71" t="s">
        <v>124</v>
      </c>
      <c r="N91" s="72" t="s">
        <v>37</v>
      </c>
      <c r="O91" s="72" t="s">
        <v>125</v>
      </c>
      <c r="P91" s="72" t="s">
        <v>126</v>
      </c>
      <c r="Q91" s="72" t="s">
        <v>127</v>
      </c>
      <c r="R91" s="72" t="s">
        <v>128</v>
      </c>
      <c r="S91" s="72" t="s">
        <v>129</v>
      </c>
      <c r="T91" s="73" t="s">
        <v>130</v>
      </c>
    </row>
    <row r="92" spans="2:63" s="27" customFormat="1" ht="29.25" customHeight="1">
      <c r="B92" s="28"/>
      <c r="C92" s="77" t="s">
        <v>99</v>
      </c>
      <c r="D92" s="51"/>
      <c r="E92" s="51"/>
      <c r="F92" s="51"/>
      <c r="G92" s="51"/>
      <c r="H92" s="51"/>
      <c r="I92" s="156"/>
      <c r="J92" s="167">
        <f>BK92</f>
        <v>0</v>
      </c>
      <c r="K92" s="51"/>
      <c r="L92" s="49"/>
      <c r="M92" s="74"/>
      <c r="N92" s="75"/>
      <c r="O92" s="75"/>
      <c r="P92" s="168">
        <f>P93+P238+P248</f>
        <v>0</v>
      </c>
      <c r="Q92" s="75"/>
      <c r="R92" s="168">
        <f>R93+R238+R248</f>
        <v>386.7341718</v>
      </c>
      <c r="S92" s="75"/>
      <c r="T92" s="169">
        <f>T93+T238+T248</f>
        <v>30.492000000000004</v>
      </c>
      <c r="AT92" s="10" t="s">
        <v>66</v>
      </c>
      <c r="AU92" s="10" t="s">
        <v>100</v>
      </c>
      <c r="BK92" s="170">
        <f>BK93+BK238+BK248</f>
        <v>0</v>
      </c>
    </row>
    <row r="93" spans="2:63" s="171" customFormat="1" ht="37.5" customHeight="1">
      <c r="B93" s="172"/>
      <c r="C93" s="173"/>
      <c r="D93" s="174" t="s">
        <v>66</v>
      </c>
      <c r="E93" s="175" t="s">
        <v>131</v>
      </c>
      <c r="F93" s="175" t="s">
        <v>132</v>
      </c>
      <c r="G93" s="173"/>
      <c r="H93" s="173"/>
      <c r="I93" s="176"/>
      <c r="J93" s="177">
        <f>BK93</f>
        <v>0</v>
      </c>
      <c r="K93" s="173"/>
      <c r="L93" s="178"/>
      <c r="M93" s="179"/>
      <c r="N93" s="180"/>
      <c r="O93" s="180"/>
      <c r="P93" s="181">
        <f>P94+P159+P164+P167+P174+P179+P185+P222+P228+P235</f>
        <v>0</v>
      </c>
      <c r="Q93" s="180"/>
      <c r="R93" s="181">
        <f>R94+R159+R164+R167+R174+R179+R185+R222+R228+R235</f>
        <v>386.21458440000004</v>
      </c>
      <c r="S93" s="180"/>
      <c r="T93" s="182">
        <f>T94+T159+T164+T167+T174+T179+T185+T222+T228+T235</f>
        <v>30.492000000000004</v>
      </c>
      <c r="AR93" s="183" t="s">
        <v>72</v>
      </c>
      <c r="AT93" s="184" t="s">
        <v>66</v>
      </c>
      <c r="AU93" s="184" t="s">
        <v>67</v>
      </c>
      <c r="AY93" s="183" t="s">
        <v>133</v>
      </c>
      <c r="BK93" s="185">
        <f>BK94+BK159+BK164+BK167+BK174+BK179+BK185+BK222+BK228+BK235</f>
        <v>0</v>
      </c>
    </row>
    <row r="94" spans="2:63" s="171" customFormat="1" ht="19.5" customHeight="1">
      <c r="B94" s="172"/>
      <c r="C94" s="173"/>
      <c r="D94" s="186" t="s">
        <v>66</v>
      </c>
      <c r="E94" s="187" t="s">
        <v>72</v>
      </c>
      <c r="F94" s="187" t="s">
        <v>134</v>
      </c>
      <c r="G94" s="173"/>
      <c r="H94" s="173"/>
      <c r="I94" s="176"/>
      <c r="J94" s="188">
        <f>BK94</f>
        <v>0</v>
      </c>
      <c r="K94" s="173"/>
      <c r="L94" s="178"/>
      <c r="M94" s="179"/>
      <c r="N94" s="180"/>
      <c r="O94" s="180"/>
      <c r="P94" s="181">
        <f>SUM(P95:P158)</f>
        <v>0</v>
      </c>
      <c r="Q94" s="180"/>
      <c r="R94" s="181">
        <f>SUM(R95:R158)</f>
        <v>350.72216391</v>
      </c>
      <c r="S94" s="180"/>
      <c r="T94" s="182">
        <f>SUM(T95:T158)</f>
        <v>30.492000000000004</v>
      </c>
      <c r="AR94" s="183" t="s">
        <v>72</v>
      </c>
      <c r="AT94" s="184" t="s">
        <v>66</v>
      </c>
      <c r="AU94" s="184" t="s">
        <v>72</v>
      </c>
      <c r="AY94" s="183" t="s">
        <v>133</v>
      </c>
      <c r="BK94" s="185">
        <f>SUM(BK95:BK158)</f>
        <v>0</v>
      </c>
    </row>
    <row r="95" spans="2:65" s="27" customFormat="1" ht="22.5" customHeight="1">
      <c r="B95" s="28"/>
      <c r="C95" s="189" t="s">
        <v>72</v>
      </c>
      <c r="D95" s="189" t="s">
        <v>135</v>
      </c>
      <c r="E95" s="190" t="s">
        <v>136</v>
      </c>
      <c r="F95" s="191" t="s">
        <v>137</v>
      </c>
      <c r="G95" s="192" t="s">
        <v>138</v>
      </c>
      <c r="H95" s="193">
        <v>46.2</v>
      </c>
      <c r="I95" s="194"/>
      <c r="J95" s="195">
        <f>ROUND(I95*H95,2)</f>
        <v>0</v>
      </c>
      <c r="K95" s="191" t="s">
        <v>139</v>
      </c>
      <c r="L95" s="49"/>
      <c r="M95" s="196"/>
      <c r="N95" s="197" t="s">
        <v>38</v>
      </c>
      <c r="O95" s="29"/>
      <c r="P95" s="198">
        <f>O95*H95</f>
        <v>0</v>
      </c>
      <c r="Q95" s="198">
        <v>0</v>
      </c>
      <c r="R95" s="198">
        <f>Q95*H95</f>
        <v>0</v>
      </c>
      <c r="S95" s="198">
        <v>0.44</v>
      </c>
      <c r="T95" s="199">
        <f>S95*H95</f>
        <v>20.328000000000003</v>
      </c>
      <c r="AR95" s="10" t="s">
        <v>82</v>
      </c>
      <c r="AT95" s="10" t="s">
        <v>135</v>
      </c>
      <c r="AU95" s="10" t="s">
        <v>76</v>
      </c>
      <c r="AY95" s="10" t="s">
        <v>133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0" t="s">
        <v>72</v>
      </c>
      <c r="BK95" s="200">
        <f>ROUND(I95*H95,2)</f>
        <v>0</v>
      </c>
      <c r="BL95" s="10" t="s">
        <v>82</v>
      </c>
      <c r="BM95" s="10" t="s">
        <v>140</v>
      </c>
    </row>
    <row r="96" spans="2:51" s="201" customFormat="1" ht="13.5">
      <c r="B96" s="202"/>
      <c r="C96" s="203"/>
      <c r="D96" s="204" t="s">
        <v>141</v>
      </c>
      <c r="E96" s="205"/>
      <c r="F96" s="206" t="s">
        <v>142</v>
      </c>
      <c r="G96" s="203"/>
      <c r="H96" s="207">
        <v>46.2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141</v>
      </c>
      <c r="AU96" s="213" t="s">
        <v>76</v>
      </c>
      <c r="AV96" s="201" t="s">
        <v>76</v>
      </c>
      <c r="AW96" s="201" t="s">
        <v>31</v>
      </c>
      <c r="AX96" s="201" t="s">
        <v>72</v>
      </c>
      <c r="AY96" s="213" t="s">
        <v>133</v>
      </c>
    </row>
    <row r="97" spans="2:65" s="27" customFormat="1" ht="22.5" customHeight="1">
      <c r="B97" s="28"/>
      <c r="C97" s="189" t="s">
        <v>76</v>
      </c>
      <c r="D97" s="189" t="s">
        <v>135</v>
      </c>
      <c r="E97" s="190" t="s">
        <v>143</v>
      </c>
      <c r="F97" s="191" t="s">
        <v>144</v>
      </c>
      <c r="G97" s="192" t="s">
        <v>138</v>
      </c>
      <c r="H97" s="193">
        <v>46.2</v>
      </c>
      <c r="I97" s="194"/>
      <c r="J97" s="195">
        <f>ROUND(I97*H97,2)</f>
        <v>0</v>
      </c>
      <c r="K97" s="191" t="s">
        <v>139</v>
      </c>
      <c r="L97" s="49"/>
      <c r="M97" s="196"/>
      <c r="N97" s="197" t="s">
        <v>38</v>
      </c>
      <c r="O97" s="29"/>
      <c r="P97" s="198">
        <f>O97*H97</f>
        <v>0</v>
      </c>
      <c r="Q97" s="198">
        <v>0</v>
      </c>
      <c r="R97" s="198">
        <f>Q97*H97</f>
        <v>0</v>
      </c>
      <c r="S97" s="198">
        <v>0.22</v>
      </c>
      <c r="T97" s="199">
        <f>S97*H97</f>
        <v>10.164000000000001</v>
      </c>
      <c r="AR97" s="10" t="s">
        <v>82</v>
      </c>
      <c r="AT97" s="10" t="s">
        <v>135</v>
      </c>
      <c r="AU97" s="10" t="s">
        <v>76</v>
      </c>
      <c r="AY97" s="10" t="s">
        <v>133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0" t="s">
        <v>72</v>
      </c>
      <c r="BK97" s="200">
        <f>ROUND(I97*H97,2)</f>
        <v>0</v>
      </c>
      <c r="BL97" s="10" t="s">
        <v>82</v>
      </c>
      <c r="BM97" s="10" t="s">
        <v>145</v>
      </c>
    </row>
    <row r="98" spans="2:65" s="27" customFormat="1" ht="22.5" customHeight="1">
      <c r="B98" s="28"/>
      <c r="C98" s="189" t="s">
        <v>79</v>
      </c>
      <c r="D98" s="189" t="s">
        <v>135</v>
      </c>
      <c r="E98" s="190" t="s">
        <v>146</v>
      </c>
      <c r="F98" s="191" t="s">
        <v>147</v>
      </c>
      <c r="G98" s="192" t="s">
        <v>148</v>
      </c>
      <c r="H98" s="193">
        <v>80</v>
      </c>
      <c r="I98" s="194"/>
      <c r="J98" s="195">
        <f>ROUND(I98*H98,2)</f>
        <v>0</v>
      </c>
      <c r="K98" s="191"/>
      <c r="L98" s="49"/>
      <c r="M98" s="196"/>
      <c r="N98" s="197" t="s">
        <v>38</v>
      </c>
      <c r="O98" s="2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10" t="s">
        <v>82</v>
      </c>
      <c r="AT98" s="10" t="s">
        <v>135</v>
      </c>
      <c r="AU98" s="10" t="s">
        <v>76</v>
      </c>
      <c r="AY98" s="10" t="s">
        <v>133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0" t="s">
        <v>72</v>
      </c>
      <c r="BK98" s="200">
        <f>ROUND(I98*H98,2)</f>
        <v>0</v>
      </c>
      <c r="BL98" s="10" t="s">
        <v>82</v>
      </c>
      <c r="BM98" s="10" t="s">
        <v>149</v>
      </c>
    </row>
    <row r="99" spans="2:65" s="27" customFormat="1" ht="22.5" customHeight="1">
      <c r="B99" s="28"/>
      <c r="C99" s="189" t="s">
        <v>82</v>
      </c>
      <c r="D99" s="189" t="s">
        <v>135</v>
      </c>
      <c r="E99" s="190" t="s">
        <v>150</v>
      </c>
      <c r="F99" s="191" t="s">
        <v>151</v>
      </c>
      <c r="G99" s="192" t="s">
        <v>152</v>
      </c>
      <c r="H99" s="193">
        <v>10</v>
      </c>
      <c r="I99" s="194"/>
      <c r="J99" s="195">
        <f>ROUND(I99*H99,2)</f>
        <v>0</v>
      </c>
      <c r="K99" s="191"/>
      <c r="L99" s="49"/>
      <c r="M99" s="196"/>
      <c r="N99" s="197" t="s">
        <v>38</v>
      </c>
      <c r="O99" s="2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10" t="s">
        <v>82</v>
      </c>
      <c r="AT99" s="10" t="s">
        <v>135</v>
      </c>
      <c r="AU99" s="10" t="s">
        <v>76</v>
      </c>
      <c r="AY99" s="10" t="s">
        <v>133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0" t="s">
        <v>72</v>
      </c>
      <c r="BK99" s="200">
        <f>ROUND(I99*H99,2)</f>
        <v>0</v>
      </c>
      <c r="BL99" s="10" t="s">
        <v>82</v>
      </c>
      <c r="BM99" s="10" t="s">
        <v>153</v>
      </c>
    </row>
    <row r="100" spans="2:65" s="27" customFormat="1" ht="22.5" customHeight="1">
      <c r="B100" s="28"/>
      <c r="C100" s="189" t="s">
        <v>85</v>
      </c>
      <c r="D100" s="189" t="s">
        <v>135</v>
      </c>
      <c r="E100" s="190" t="s">
        <v>154</v>
      </c>
      <c r="F100" s="191" t="s">
        <v>155</v>
      </c>
      <c r="G100" s="192" t="s">
        <v>156</v>
      </c>
      <c r="H100" s="193">
        <v>1.5</v>
      </c>
      <c r="I100" s="194"/>
      <c r="J100" s="195">
        <f>ROUND(I100*H100,2)</f>
        <v>0</v>
      </c>
      <c r="K100" s="191"/>
      <c r="L100" s="49"/>
      <c r="M100" s="196"/>
      <c r="N100" s="197" t="s">
        <v>38</v>
      </c>
      <c r="O100" s="29"/>
      <c r="P100" s="198">
        <f>O100*H100</f>
        <v>0</v>
      </c>
      <c r="Q100" s="198">
        <v>0.0369</v>
      </c>
      <c r="R100" s="198">
        <f>Q100*H100</f>
        <v>0.05535</v>
      </c>
      <c r="S100" s="198">
        <v>0</v>
      </c>
      <c r="T100" s="199">
        <f>S100*H100</f>
        <v>0</v>
      </c>
      <c r="AR100" s="10" t="s">
        <v>82</v>
      </c>
      <c r="AT100" s="10" t="s">
        <v>135</v>
      </c>
      <c r="AU100" s="10" t="s">
        <v>76</v>
      </c>
      <c r="AY100" s="10" t="s">
        <v>133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0" t="s">
        <v>72</v>
      </c>
      <c r="BK100" s="200">
        <f>ROUND(I100*H100,2)</f>
        <v>0</v>
      </c>
      <c r="BL100" s="10" t="s">
        <v>82</v>
      </c>
      <c r="BM100" s="10" t="s">
        <v>157</v>
      </c>
    </row>
    <row r="101" spans="2:65" s="27" customFormat="1" ht="22.5" customHeight="1">
      <c r="B101" s="28"/>
      <c r="C101" s="189" t="s">
        <v>158</v>
      </c>
      <c r="D101" s="189" t="s">
        <v>135</v>
      </c>
      <c r="E101" s="190" t="s">
        <v>159</v>
      </c>
      <c r="F101" s="191" t="s">
        <v>160</v>
      </c>
      <c r="G101" s="192" t="s">
        <v>161</v>
      </c>
      <c r="H101" s="193">
        <v>2.25</v>
      </c>
      <c r="I101" s="194"/>
      <c r="J101" s="195">
        <f>ROUND(I101*H101,2)</f>
        <v>0</v>
      </c>
      <c r="K101" s="191"/>
      <c r="L101" s="49"/>
      <c r="M101" s="196"/>
      <c r="N101" s="197" t="s">
        <v>38</v>
      </c>
      <c r="O101" s="2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10" t="s">
        <v>82</v>
      </c>
      <c r="AT101" s="10" t="s">
        <v>135</v>
      </c>
      <c r="AU101" s="10" t="s">
        <v>76</v>
      </c>
      <c r="AY101" s="10" t="s">
        <v>133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0" t="s">
        <v>72</v>
      </c>
      <c r="BK101" s="200">
        <f>ROUND(I101*H101,2)</f>
        <v>0</v>
      </c>
      <c r="BL101" s="10" t="s">
        <v>82</v>
      </c>
      <c r="BM101" s="10" t="s">
        <v>162</v>
      </c>
    </row>
    <row r="102" spans="2:51" s="201" customFormat="1" ht="13.5">
      <c r="B102" s="202"/>
      <c r="C102" s="203"/>
      <c r="D102" s="204" t="s">
        <v>141</v>
      </c>
      <c r="E102" s="205"/>
      <c r="F102" s="206" t="s">
        <v>163</v>
      </c>
      <c r="G102" s="203"/>
      <c r="H102" s="207">
        <v>2.25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141</v>
      </c>
      <c r="AU102" s="213" t="s">
        <v>76</v>
      </c>
      <c r="AV102" s="201" t="s">
        <v>76</v>
      </c>
      <c r="AW102" s="201" t="s">
        <v>31</v>
      </c>
      <c r="AX102" s="201" t="s">
        <v>72</v>
      </c>
      <c r="AY102" s="213" t="s">
        <v>133</v>
      </c>
    </row>
    <row r="103" spans="2:65" s="27" customFormat="1" ht="22.5" customHeight="1">
      <c r="B103" s="28"/>
      <c r="C103" s="189" t="s">
        <v>164</v>
      </c>
      <c r="D103" s="189" t="s">
        <v>135</v>
      </c>
      <c r="E103" s="190" t="s">
        <v>165</v>
      </c>
      <c r="F103" s="191" t="s">
        <v>166</v>
      </c>
      <c r="G103" s="192" t="s">
        <v>161</v>
      </c>
      <c r="H103" s="193">
        <v>2.64</v>
      </c>
      <c r="I103" s="194"/>
      <c r="J103" s="195">
        <f>ROUND(I103*H103,2)</f>
        <v>0</v>
      </c>
      <c r="K103" s="191" t="s">
        <v>139</v>
      </c>
      <c r="L103" s="49"/>
      <c r="M103" s="196"/>
      <c r="N103" s="197" t="s">
        <v>38</v>
      </c>
      <c r="O103" s="2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10" t="s">
        <v>82</v>
      </c>
      <c r="AT103" s="10" t="s">
        <v>135</v>
      </c>
      <c r="AU103" s="10" t="s">
        <v>76</v>
      </c>
      <c r="AY103" s="10" t="s">
        <v>133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0" t="s">
        <v>72</v>
      </c>
      <c r="BK103" s="200">
        <f>ROUND(I103*H103,2)</f>
        <v>0</v>
      </c>
      <c r="BL103" s="10" t="s">
        <v>82</v>
      </c>
      <c r="BM103" s="10" t="s">
        <v>167</v>
      </c>
    </row>
    <row r="104" spans="2:51" s="201" customFormat="1" ht="13.5">
      <c r="B104" s="202"/>
      <c r="C104" s="203"/>
      <c r="D104" s="214" t="s">
        <v>141</v>
      </c>
      <c r="E104" s="215"/>
      <c r="F104" s="216" t="s">
        <v>168</v>
      </c>
      <c r="G104" s="203"/>
      <c r="H104" s="217">
        <v>13.2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141</v>
      </c>
      <c r="AU104" s="213" t="s">
        <v>76</v>
      </c>
      <c r="AV104" s="201" t="s">
        <v>76</v>
      </c>
      <c r="AW104" s="201" t="s">
        <v>31</v>
      </c>
      <c r="AX104" s="201" t="s">
        <v>67</v>
      </c>
      <c r="AY104" s="213" t="s">
        <v>133</v>
      </c>
    </row>
    <row r="105" spans="2:51" s="201" customFormat="1" ht="13.5">
      <c r="B105" s="202"/>
      <c r="C105" s="203"/>
      <c r="D105" s="204" t="s">
        <v>141</v>
      </c>
      <c r="E105" s="205"/>
      <c r="F105" s="206" t="s">
        <v>169</v>
      </c>
      <c r="G105" s="203"/>
      <c r="H105" s="207">
        <v>2.64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76</v>
      </c>
      <c r="AV105" s="201" t="s">
        <v>76</v>
      </c>
      <c r="AW105" s="201" t="s">
        <v>31</v>
      </c>
      <c r="AX105" s="201" t="s">
        <v>72</v>
      </c>
      <c r="AY105" s="213" t="s">
        <v>133</v>
      </c>
    </row>
    <row r="106" spans="2:65" s="27" customFormat="1" ht="22.5" customHeight="1">
      <c r="B106" s="28"/>
      <c r="C106" s="189" t="s">
        <v>170</v>
      </c>
      <c r="D106" s="189" t="s">
        <v>135</v>
      </c>
      <c r="E106" s="190" t="s">
        <v>171</v>
      </c>
      <c r="F106" s="191" t="s">
        <v>172</v>
      </c>
      <c r="G106" s="192" t="s">
        <v>161</v>
      </c>
      <c r="H106" s="193">
        <v>3.96</v>
      </c>
      <c r="I106" s="194"/>
      <c r="J106" s="195">
        <f>ROUND(I106*H106,2)</f>
        <v>0</v>
      </c>
      <c r="K106" s="191" t="s">
        <v>139</v>
      </c>
      <c r="L106" s="49"/>
      <c r="M106" s="196"/>
      <c r="N106" s="197" t="s">
        <v>38</v>
      </c>
      <c r="O106" s="2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10" t="s">
        <v>82</v>
      </c>
      <c r="AT106" s="10" t="s">
        <v>135</v>
      </c>
      <c r="AU106" s="10" t="s">
        <v>76</v>
      </c>
      <c r="AY106" s="10" t="s">
        <v>133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0" t="s">
        <v>72</v>
      </c>
      <c r="BK106" s="200">
        <f>ROUND(I106*H106,2)</f>
        <v>0</v>
      </c>
      <c r="BL106" s="10" t="s">
        <v>82</v>
      </c>
      <c r="BM106" s="10" t="s">
        <v>173</v>
      </c>
    </row>
    <row r="107" spans="2:51" s="201" customFormat="1" ht="13.5">
      <c r="B107" s="202"/>
      <c r="C107" s="203"/>
      <c r="D107" s="204" t="s">
        <v>141</v>
      </c>
      <c r="E107" s="205"/>
      <c r="F107" s="206" t="s">
        <v>174</v>
      </c>
      <c r="G107" s="203"/>
      <c r="H107" s="207">
        <v>3.96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76</v>
      </c>
      <c r="AV107" s="201" t="s">
        <v>76</v>
      </c>
      <c r="AW107" s="201" t="s">
        <v>31</v>
      </c>
      <c r="AX107" s="201" t="s">
        <v>72</v>
      </c>
      <c r="AY107" s="213" t="s">
        <v>133</v>
      </c>
    </row>
    <row r="108" spans="2:65" s="27" customFormat="1" ht="22.5" customHeight="1">
      <c r="B108" s="28"/>
      <c r="C108" s="189" t="s">
        <v>175</v>
      </c>
      <c r="D108" s="189" t="s">
        <v>135</v>
      </c>
      <c r="E108" s="190" t="s">
        <v>176</v>
      </c>
      <c r="F108" s="191" t="s">
        <v>177</v>
      </c>
      <c r="G108" s="192" t="s">
        <v>161</v>
      </c>
      <c r="H108" s="193">
        <v>3.96</v>
      </c>
      <c r="I108" s="194"/>
      <c r="J108" s="195">
        <f>ROUND(I108*H108,2)</f>
        <v>0</v>
      </c>
      <c r="K108" s="191"/>
      <c r="L108" s="49"/>
      <c r="M108" s="196"/>
      <c r="N108" s="197" t="s">
        <v>38</v>
      </c>
      <c r="O108" s="29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10" t="s">
        <v>82</v>
      </c>
      <c r="AT108" s="10" t="s">
        <v>135</v>
      </c>
      <c r="AU108" s="10" t="s">
        <v>76</v>
      </c>
      <c r="AY108" s="10" t="s">
        <v>133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0" t="s">
        <v>72</v>
      </c>
      <c r="BK108" s="200">
        <f>ROUND(I108*H108,2)</f>
        <v>0</v>
      </c>
      <c r="BL108" s="10" t="s">
        <v>82</v>
      </c>
      <c r="BM108" s="10" t="s">
        <v>178</v>
      </c>
    </row>
    <row r="109" spans="2:65" s="27" customFormat="1" ht="22.5" customHeight="1">
      <c r="B109" s="28"/>
      <c r="C109" s="189" t="s">
        <v>179</v>
      </c>
      <c r="D109" s="189" t="s">
        <v>135</v>
      </c>
      <c r="E109" s="190" t="s">
        <v>180</v>
      </c>
      <c r="F109" s="191" t="s">
        <v>181</v>
      </c>
      <c r="G109" s="192" t="s">
        <v>161</v>
      </c>
      <c r="H109" s="193">
        <v>5.28</v>
      </c>
      <c r="I109" s="194"/>
      <c r="J109" s="195">
        <f>ROUND(I109*H109,2)</f>
        <v>0</v>
      </c>
      <c r="K109" s="191" t="s">
        <v>139</v>
      </c>
      <c r="L109" s="49"/>
      <c r="M109" s="196"/>
      <c r="N109" s="197" t="s">
        <v>38</v>
      </c>
      <c r="O109" s="2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10" t="s">
        <v>82</v>
      </c>
      <c r="AT109" s="10" t="s">
        <v>135</v>
      </c>
      <c r="AU109" s="10" t="s">
        <v>76</v>
      </c>
      <c r="AY109" s="10" t="s">
        <v>133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0" t="s">
        <v>72</v>
      </c>
      <c r="BK109" s="200">
        <f>ROUND(I109*H109,2)</f>
        <v>0</v>
      </c>
      <c r="BL109" s="10" t="s">
        <v>82</v>
      </c>
      <c r="BM109" s="10" t="s">
        <v>182</v>
      </c>
    </row>
    <row r="110" spans="2:51" s="201" customFormat="1" ht="13.5">
      <c r="B110" s="202"/>
      <c r="C110" s="203"/>
      <c r="D110" s="204" t="s">
        <v>141</v>
      </c>
      <c r="E110" s="205"/>
      <c r="F110" s="206" t="s">
        <v>183</v>
      </c>
      <c r="G110" s="203"/>
      <c r="H110" s="207">
        <v>5.28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141</v>
      </c>
      <c r="AU110" s="213" t="s">
        <v>76</v>
      </c>
      <c r="AV110" s="201" t="s">
        <v>76</v>
      </c>
      <c r="AW110" s="201" t="s">
        <v>31</v>
      </c>
      <c r="AX110" s="201" t="s">
        <v>72</v>
      </c>
      <c r="AY110" s="213" t="s">
        <v>133</v>
      </c>
    </row>
    <row r="111" spans="2:65" s="27" customFormat="1" ht="22.5" customHeight="1">
      <c r="B111" s="28"/>
      <c r="C111" s="189" t="s">
        <v>184</v>
      </c>
      <c r="D111" s="189" t="s">
        <v>135</v>
      </c>
      <c r="E111" s="190" t="s">
        <v>185</v>
      </c>
      <c r="F111" s="191" t="s">
        <v>186</v>
      </c>
      <c r="G111" s="192" t="s">
        <v>161</v>
      </c>
      <c r="H111" s="193">
        <v>5.28</v>
      </c>
      <c r="I111" s="194"/>
      <c r="J111" s="195">
        <f>ROUND(I111*H111,2)</f>
        <v>0</v>
      </c>
      <c r="K111" s="191"/>
      <c r="L111" s="49"/>
      <c r="M111" s="196"/>
      <c r="N111" s="197" t="s">
        <v>38</v>
      </c>
      <c r="O111" s="2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10" t="s">
        <v>82</v>
      </c>
      <c r="AT111" s="10" t="s">
        <v>135</v>
      </c>
      <c r="AU111" s="10" t="s">
        <v>76</v>
      </c>
      <c r="AY111" s="10" t="s">
        <v>133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0" t="s">
        <v>72</v>
      </c>
      <c r="BK111" s="200">
        <f>ROUND(I111*H111,2)</f>
        <v>0</v>
      </c>
      <c r="BL111" s="10" t="s">
        <v>82</v>
      </c>
      <c r="BM111" s="10" t="s">
        <v>187</v>
      </c>
    </row>
    <row r="112" spans="2:65" s="27" customFormat="1" ht="22.5" customHeight="1">
      <c r="B112" s="28"/>
      <c r="C112" s="189" t="s">
        <v>188</v>
      </c>
      <c r="D112" s="189" t="s">
        <v>135</v>
      </c>
      <c r="E112" s="190" t="s">
        <v>189</v>
      </c>
      <c r="F112" s="191" t="s">
        <v>190</v>
      </c>
      <c r="G112" s="192" t="s">
        <v>161</v>
      </c>
      <c r="H112" s="193">
        <v>1.32</v>
      </c>
      <c r="I112" s="194"/>
      <c r="J112" s="195">
        <f>ROUND(I112*H112,2)</f>
        <v>0</v>
      </c>
      <c r="K112" s="191" t="s">
        <v>139</v>
      </c>
      <c r="L112" s="49"/>
      <c r="M112" s="196"/>
      <c r="N112" s="197" t="s">
        <v>38</v>
      </c>
      <c r="O112" s="29"/>
      <c r="P112" s="198">
        <f>O112*H112</f>
        <v>0</v>
      </c>
      <c r="Q112" s="198">
        <v>0.0035</v>
      </c>
      <c r="R112" s="198">
        <f>Q112*H112</f>
        <v>0.00462</v>
      </c>
      <c r="S112" s="198">
        <v>0</v>
      </c>
      <c r="T112" s="199">
        <f>S112*H112</f>
        <v>0</v>
      </c>
      <c r="AR112" s="10" t="s">
        <v>82</v>
      </c>
      <c r="AT112" s="10" t="s">
        <v>135</v>
      </c>
      <c r="AU112" s="10" t="s">
        <v>76</v>
      </c>
      <c r="AY112" s="10" t="s">
        <v>133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0" t="s">
        <v>72</v>
      </c>
      <c r="BK112" s="200">
        <f>ROUND(I112*H112,2)</f>
        <v>0</v>
      </c>
      <c r="BL112" s="10" t="s">
        <v>82</v>
      </c>
      <c r="BM112" s="10" t="s">
        <v>191</v>
      </c>
    </row>
    <row r="113" spans="2:51" s="201" customFormat="1" ht="13.5">
      <c r="B113" s="202"/>
      <c r="C113" s="203"/>
      <c r="D113" s="204" t="s">
        <v>141</v>
      </c>
      <c r="E113" s="205"/>
      <c r="F113" s="206" t="s">
        <v>192</v>
      </c>
      <c r="G113" s="203"/>
      <c r="H113" s="207">
        <v>1.32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141</v>
      </c>
      <c r="AU113" s="213" t="s">
        <v>76</v>
      </c>
      <c r="AV113" s="201" t="s">
        <v>76</v>
      </c>
      <c r="AW113" s="201" t="s">
        <v>31</v>
      </c>
      <c r="AX113" s="201" t="s">
        <v>72</v>
      </c>
      <c r="AY113" s="213" t="s">
        <v>133</v>
      </c>
    </row>
    <row r="114" spans="2:65" s="27" customFormat="1" ht="22.5" customHeight="1">
      <c r="B114" s="28"/>
      <c r="C114" s="189" t="s">
        <v>193</v>
      </c>
      <c r="D114" s="189" t="s">
        <v>135</v>
      </c>
      <c r="E114" s="190" t="s">
        <v>194</v>
      </c>
      <c r="F114" s="191" t="s">
        <v>195</v>
      </c>
      <c r="G114" s="192" t="s">
        <v>161</v>
      </c>
      <c r="H114" s="193">
        <v>108.054</v>
      </c>
      <c r="I114" s="194"/>
      <c r="J114" s="195">
        <f>ROUND(I114*H114,2)</f>
        <v>0</v>
      </c>
      <c r="K114" s="191" t="s">
        <v>139</v>
      </c>
      <c r="L114" s="49"/>
      <c r="M114" s="196"/>
      <c r="N114" s="197" t="s">
        <v>38</v>
      </c>
      <c r="O114" s="29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10" t="s">
        <v>82</v>
      </c>
      <c r="AT114" s="10" t="s">
        <v>135</v>
      </c>
      <c r="AU114" s="10" t="s">
        <v>76</v>
      </c>
      <c r="AY114" s="10" t="s">
        <v>133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0" t="s">
        <v>72</v>
      </c>
      <c r="BK114" s="200">
        <f>ROUND(I114*H114,2)</f>
        <v>0</v>
      </c>
      <c r="BL114" s="10" t="s">
        <v>82</v>
      </c>
      <c r="BM114" s="10" t="s">
        <v>196</v>
      </c>
    </row>
    <row r="115" spans="2:51" s="201" customFormat="1" ht="40.5">
      <c r="B115" s="202"/>
      <c r="C115" s="203"/>
      <c r="D115" s="214" t="s">
        <v>141</v>
      </c>
      <c r="E115" s="215"/>
      <c r="F115" s="216" t="s">
        <v>197</v>
      </c>
      <c r="G115" s="203"/>
      <c r="H115" s="217">
        <v>476.512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141</v>
      </c>
      <c r="AU115" s="213" t="s">
        <v>76</v>
      </c>
      <c r="AV115" s="201" t="s">
        <v>76</v>
      </c>
      <c r="AW115" s="201" t="s">
        <v>31</v>
      </c>
      <c r="AX115" s="201" t="s">
        <v>67</v>
      </c>
      <c r="AY115" s="213" t="s">
        <v>133</v>
      </c>
    </row>
    <row r="116" spans="2:51" s="201" customFormat="1" ht="40.5">
      <c r="B116" s="202"/>
      <c r="C116" s="203"/>
      <c r="D116" s="214" t="s">
        <v>141</v>
      </c>
      <c r="E116" s="215"/>
      <c r="F116" s="216" t="s">
        <v>198</v>
      </c>
      <c r="G116" s="203"/>
      <c r="H116" s="217">
        <v>754.889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141</v>
      </c>
      <c r="AU116" s="213" t="s">
        <v>76</v>
      </c>
      <c r="AV116" s="201" t="s">
        <v>76</v>
      </c>
      <c r="AW116" s="201" t="s">
        <v>31</v>
      </c>
      <c r="AX116" s="201" t="s">
        <v>67</v>
      </c>
      <c r="AY116" s="213" t="s">
        <v>133</v>
      </c>
    </row>
    <row r="117" spans="2:51" s="218" customFormat="1" ht="13.5">
      <c r="B117" s="219"/>
      <c r="C117" s="220"/>
      <c r="D117" s="214" t="s">
        <v>141</v>
      </c>
      <c r="E117" s="221"/>
      <c r="F117" s="222" t="s">
        <v>199</v>
      </c>
      <c r="G117" s="220"/>
      <c r="H117" s="223">
        <v>1231.401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141</v>
      </c>
      <c r="AU117" s="229" t="s">
        <v>76</v>
      </c>
      <c r="AV117" s="218" t="s">
        <v>79</v>
      </c>
      <c r="AW117" s="218" t="s">
        <v>31</v>
      </c>
      <c r="AX117" s="218" t="s">
        <v>67</v>
      </c>
      <c r="AY117" s="229" t="s">
        <v>133</v>
      </c>
    </row>
    <row r="118" spans="2:51" s="201" customFormat="1" ht="13.5">
      <c r="B118" s="202"/>
      <c r="C118" s="203"/>
      <c r="D118" s="214" t="s">
        <v>141</v>
      </c>
      <c r="E118" s="215"/>
      <c r="F118" s="216" t="s">
        <v>200</v>
      </c>
      <c r="G118" s="203"/>
      <c r="H118" s="217">
        <v>554.13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141</v>
      </c>
      <c r="AU118" s="213" t="s">
        <v>76</v>
      </c>
      <c r="AV118" s="201" t="s">
        <v>76</v>
      </c>
      <c r="AW118" s="201" t="s">
        <v>31</v>
      </c>
      <c r="AX118" s="201" t="s">
        <v>67</v>
      </c>
      <c r="AY118" s="213" t="s">
        <v>133</v>
      </c>
    </row>
    <row r="119" spans="2:51" s="201" customFormat="1" ht="13.5">
      <c r="B119" s="202"/>
      <c r="C119" s="203"/>
      <c r="D119" s="214" t="s">
        <v>141</v>
      </c>
      <c r="E119" s="215"/>
      <c r="F119" s="216" t="s">
        <v>201</v>
      </c>
      <c r="G119" s="203"/>
      <c r="H119" s="217">
        <v>-13.86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141</v>
      </c>
      <c r="AU119" s="213" t="s">
        <v>76</v>
      </c>
      <c r="AV119" s="201" t="s">
        <v>76</v>
      </c>
      <c r="AW119" s="201" t="s">
        <v>31</v>
      </c>
      <c r="AX119" s="201" t="s">
        <v>67</v>
      </c>
      <c r="AY119" s="213" t="s">
        <v>133</v>
      </c>
    </row>
    <row r="120" spans="2:51" s="218" customFormat="1" ht="13.5">
      <c r="B120" s="219"/>
      <c r="C120" s="220"/>
      <c r="D120" s="214" t="s">
        <v>141</v>
      </c>
      <c r="E120" s="221"/>
      <c r="F120" s="222" t="s">
        <v>199</v>
      </c>
      <c r="G120" s="220"/>
      <c r="H120" s="223">
        <v>540.27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141</v>
      </c>
      <c r="AU120" s="229" t="s">
        <v>76</v>
      </c>
      <c r="AV120" s="218" t="s">
        <v>79</v>
      </c>
      <c r="AW120" s="218" t="s">
        <v>31</v>
      </c>
      <c r="AX120" s="218" t="s">
        <v>67</v>
      </c>
      <c r="AY120" s="229" t="s">
        <v>133</v>
      </c>
    </row>
    <row r="121" spans="2:51" s="201" customFormat="1" ht="13.5">
      <c r="B121" s="202"/>
      <c r="C121" s="203"/>
      <c r="D121" s="204" t="s">
        <v>141</v>
      </c>
      <c r="E121" s="205"/>
      <c r="F121" s="206" t="s">
        <v>202</v>
      </c>
      <c r="G121" s="203"/>
      <c r="H121" s="207">
        <v>108.054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141</v>
      </c>
      <c r="AU121" s="213" t="s">
        <v>76</v>
      </c>
      <c r="AV121" s="201" t="s">
        <v>76</v>
      </c>
      <c r="AW121" s="201" t="s">
        <v>31</v>
      </c>
      <c r="AX121" s="201" t="s">
        <v>72</v>
      </c>
      <c r="AY121" s="213" t="s">
        <v>133</v>
      </c>
    </row>
    <row r="122" spans="2:65" s="27" customFormat="1" ht="22.5" customHeight="1">
      <c r="B122" s="28"/>
      <c r="C122" s="189" t="s">
        <v>203</v>
      </c>
      <c r="D122" s="189" t="s">
        <v>135</v>
      </c>
      <c r="E122" s="190" t="s">
        <v>204</v>
      </c>
      <c r="F122" s="191" t="s">
        <v>205</v>
      </c>
      <c r="G122" s="192" t="s">
        <v>161</v>
      </c>
      <c r="H122" s="193">
        <v>162.081</v>
      </c>
      <c r="I122" s="194"/>
      <c r="J122" s="195">
        <f>ROUND(I122*H122,2)</f>
        <v>0</v>
      </c>
      <c r="K122" s="191" t="s">
        <v>139</v>
      </c>
      <c r="L122" s="49"/>
      <c r="M122" s="196"/>
      <c r="N122" s="197" t="s">
        <v>38</v>
      </c>
      <c r="O122" s="2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10" t="s">
        <v>82</v>
      </c>
      <c r="AT122" s="10" t="s">
        <v>135</v>
      </c>
      <c r="AU122" s="10" t="s">
        <v>76</v>
      </c>
      <c r="AY122" s="10" t="s">
        <v>133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0" t="s">
        <v>72</v>
      </c>
      <c r="BK122" s="200">
        <f>ROUND(I122*H122,2)</f>
        <v>0</v>
      </c>
      <c r="BL122" s="10" t="s">
        <v>82</v>
      </c>
      <c r="BM122" s="10" t="s">
        <v>206</v>
      </c>
    </row>
    <row r="123" spans="2:51" s="201" customFormat="1" ht="13.5">
      <c r="B123" s="202"/>
      <c r="C123" s="203"/>
      <c r="D123" s="204" t="s">
        <v>141</v>
      </c>
      <c r="E123" s="205"/>
      <c r="F123" s="206" t="s">
        <v>207</v>
      </c>
      <c r="G123" s="203"/>
      <c r="H123" s="207">
        <v>162.081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141</v>
      </c>
      <c r="AU123" s="213" t="s">
        <v>76</v>
      </c>
      <c r="AV123" s="201" t="s">
        <v>76</v>
      </c>
      <c r="AW123" s="201" t="s">
        <v>31</v>
      </c>
      <c r="AX123" s="201" t="s">
        <v>72</v>
      </c>
      <c r="AY123" s="213" t="s">
        <v>133</v>
      </c>
    </row>
    <row r="124" spans="2:65" s="27" customFormat="1" ht="22.5" customHeight="1">
      <c r="B124" s="28"/>
      <c r="C124" s="189" t="s">
        <v>10</v>
      </c>
      <c r="D124" s="189" t="s">
        <v>135</v>
      </c>
      <c r="E124" s="190" t="s">
        <v>208</v>
      </c>
      <c r="F124" s="191" t="s">
        <v>209</v>
      </c>
      <c r="G124" s="192" t="s">
        <v>161</v>
      </c>
      <c r="H124" s="193">
        <v>162.081</v>
      </c>
      <c r="I124" s="194"/>
      <c r="J124" s="195">
        <f>ROUND(I124*H124,2)</f>
        <v>0</v>
      </c>
      <c r="K124" s="191"/>
      <c r="L124" s="49"/>
      <c r="M124" s="196"/>
      <c r="N124" s="197" t="s">
        <v>38</v>
      </c>
      <c r="O124" s="29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10" t="s">
        <v>82</v>
      </c>
      <c r="AT124" s="10" t="s">
        <v>135</v>
      </c>
      <c r="AU124" s="10" t="s">
        <v>76</v>
      </c>
      <c r="AY124" s="10" t="s">
        <v>133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0" t="s">
        <v>72</v>
      </c>
      <c r="BK124" s="200">
        <f>ROUND(I124*H124,2)</f>
        <v>0</v>
      </c>
      <c r="BL124" s="10" t="s">
        <v>82</v>
      </c>
      <c r="BM124" s="10" t="s">
        <v>210</v>
      </c>
    </row>
    <row r="125" spans="2:65" s="27" customFormat="1" ht="22.5" customHeight="1">
      <c r="B125" s="28"/>
      <c r="C125" s="189" t="s">
        <v>211</v>
      </c>
      <c r="D125" s="189" t="s">
        <v>135</v>
      </c>
      <c r="E125" s="190" t="s">
        <v>212</v>
      </c>
      <c r="F125" s="191" t="s">
        <v>213</v>
      </c>
      <c r="G125" s="192" t="s">
        <v>161</v>
      </c>
      <c r="H125" s="193">
        <v>216.108</v>
      </c>
      <c r="I125" s="194"/>
      <c r="J125" s="195">
        <f>ROUND(I125*H125,2)</f>
        <v>0</v>
      </c>
      <c r="K125" s="191" t="s">
        <v>139</v>
      </c>
      <c r="L125" s="49"/>
      <c r="M125" s="196"/>
      <c r="N125" s="197" t="s">
        <v>38</v>
      </c>
      <c r="O125" s="2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10" t="s">
        <v>82</v>
      </c>
      <c r="AT125" s="10" t="s">
        <v>135</v>
      </c>
      <c r="AU125" s="10" t="s">
        <v>76</v>
      </c>
      <c r="AY125" s="10" t="s">
        <v>133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0" t="s">
        <v>72</v>
      </c>
      <c r="BK125" s="200">
        <f>ROUND(I125*H125,2)</f>
        <v>0</v>
      </c>
      <c r="BL125" s="10" t="s">
        <v>82</v>
      </c>
      <c r="BM125" s="10" t="s">
        <v>214</v>
      </c>
    </row>
    <row r="126" spans="2:51" s="201" customFormat="1" ht="13.5">
      <c r="B126" s="202"/>
      <c r="C126" s="203"/>
      <c r="D126" s="204" t="s">
        <v>141</v>
      </c>
      <c r="E126" s="205"/>
      <c r="F126" s="206" t="s">
        <v>215</v>
      </c>
      <c r="G126" s="203"/>
      <c r="H126" s="207">
        <v>216.108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141</v>
      </c>
      <c r="AU126" s="213" t="s">
        <v>76</v>
      </c>
      <c r="AV126" s="201" t="s">
        <v>76</v>
      </c>
      <c r="AW126" s="201" t="s">
        <v>31</v>
      </c>
      <c r="AX126" s="201" t="s">
        <v>72</v>
      </c>
      <c r="AY126" s="213" t="s">
        <v>133</v>
      </c>
    </row>
    <row r="127" spans="2:65" s="27" customFormat="1" ht="22.5" customHeight="1">
      <c r="B127" s="28"/>
      <c r="C127" s="189" t="s">
        <v>216</v>
      </c>
      <c r="D127" s="189" t="s">
        <v>135</v>
      </c>
      <c r="E127" s="190" t="s">
        <v>217</v>
      </c>
      <c r="F127" s="191" t="s">
        <v>218</v>
      </c>
      <c r="G127" s="192" t="s">
        <v>161</v>
      </c>
      <c r="H127" s="193">
        <v>216.108</v>
      </c>
      <c r="I127" s="194"/>
      <c r="J127" s="195">
        <f>ROUND(I127*H127,2)</f>
        <v>0</v>
      </c>
      <c r="K127" s="191"/>
      <c r="L127" s="49"/>
      <c r="M127" s="196"/>
      <c r="N127" s="197" t="s">
        <v>38</v>
      </c>
      <c r="O127" s="29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10" t="s">
        <v>82</v>
      </c>
      <c r="AT127" s="10" t="s">
        <v>135</v>
      </c>
      <c r="AU127" s="10" t="s">
        <v>76</v>
      </c>
      <c r="AY127" s="10" t="s">
        <v>133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0" t="s">
        <v>72</v>
      </c>
      <c r="BK127" s="200">
        <f>ROUND(I127*H127,2)</f>
        <v>0</v>
      </c>
      <c r="BL127" s="10" t="s">
        <v>82</v>
      </c>
      <c r="BM127" s="10" t="s">
        <v>219</v>
      </c>
    </row>
    <row r="128" spans="2:65" s="27" customFormat="1" ht="22.5" customHeight="1">
      <c r="B128" s="28"/>
      <c r="C128" s="189" t="s">
        <v>220</v>
      </c>
      <c r="D128" s="189" t="s">
        <v>135</v>
      </c>
      <c r="E128" s="190" t="s">
        <v>221</v>
      </c>
      <c r="F128" s="191" t="s">
        <v>222</v>
      </c>
      <c r="G128" s="192" t="s">
        <v>161</v>
      </c>
      <c r="H128" s="193">
        <v>54.027</v>
      </c>
      <c r="I128" s="194"/>
      <c r="J128" s="195">
        <f>ROUND(I128*H128,2)</f>
        <v>0</v>
      </c>
      <c r="K128" s="191"/>
      <c r="L128" s="49"/>
      <c r="M128" s="196"/>
      <c r="N128" s="197" t="s">
        <v>38</v>
      </c>
      <c r="O128" s="29"/>
      <c r="P128" s="198">
        <f>O128*H128</f>
        <v>0</v>
      </c>
      <c r="Q128" s="198">
        <v>0.01041</v>
      </c>
      <c r="R128" s="198">
        <f>Q128*H128</f>
        <v>0.5624210700000001</v>
      </c>
      <c r="S128" s="198">
        <v>0</v>
      </c>
      <c r="T128" s="199">
        <f>S128*H128</f>
        <v>0</v>
      </c>
      <c r="AR128" s="10" t="s">
        <v>82</v>
      </c>
      <c r="AT128" s="10" t="s">
        <v>135</v>
      </c>
      <c r="AU128" s="10" t="s">
        <v>76</v>
      </c>
      <c r="AY128" s="10" t="s">
        <v>133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0" t="s">
        <v>72</v>
      </c>
      <c r="BK128" s="200">
        <f>ROUND(I128*H128,2)</f>
        <v>0</v>
      </c>
      <c r="BL128" s="10" t="s">
        <v>82</v>
      </c>
      <c r="BM128" s="10" t="s">
        <v>223</v>
      </c>
    </row>
    <row r="129" spans="2:51" s="201" customFormat="1" ht="13.5">
      <c r="B129" s="202"/>
      <c r="C129" s="203"/>
      <c r="D129" s="204" t="s">
        <v>141</v>
      </c>
      <c r="E129" s="205"/>
      <c r="F129" s="206" t="s">
        <v>224</v>
      </c>
      <c r="G129" s="203"/>
      <c r="H129" s="207">
        <v>54.027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141</v>
      </c>
      <c r="AU129" s="213" t="s">
        <v>76</v>
      </c>
      <c r="AV129" s="201" t="s">
        <v>76</v>
      </c>
      <c r="AW129" s="201" t="s">
        <v>31</v>
      </c>
      <c r="AX129" s="201" t="s">
        <v>72</v>
      </c>
      <c r="AY129" s="213" t="s">
        <v>133</v>
      </c>
    </row>
    <row r="130" spans="2:65" s="27" customFormat="1" ht="22.5" customHeight="1">
      <c r="B130" s="28"/>
      <c r="C130" s="189" t="s">
        <v>225</v>
      </c>
      <c r="D130" s="189" t="s">
        <v>135</v>
      </c>
      <c r="E130" s="190" t="s">
        <v>226</v>
      </c>
      <c r="F130" s="191" t="s">
        <v>227</v>
      </c>
      <c r="G130" s="192" t="s">
        <v>138</v>
      </c>
      <c r="H130" s="193">
        <v>22</v>
      </c>
      <c r="I130" s="194"/>
      <c r="J130" s="195">
        <f>ROUND(I130*H130,2)</f>
        <v>0</v>
      </c>
      <c r="K130" s="191" t="s">
        <v>139</v>
      </c>
      <c r="L130" s="49"/>
      <c r="M130" s="196"/>
      <c r="N130" s="197" t="s">
        <v>38</v>
      </c>
      <c r="O130" s="29"/>
      <c r="P130" s="198">
        <f>O130*H130</f>
        <v>0</v>
      </c>
      <c r="Q130" s="198">
        <v>0.0044399999999999995</v>
      </c>
      <c r="R130" s="198">
        <f>Q130*H130</f>
        <v>0.09767999999999999</v>
      </c>
      <c r="S130" s="198">
        <v>0</v>
      </c>
      <c r="T130" s="199">
        <f>S130*H130</f>
        <v>0</v>
      </c>
      <c r="AR130" s="10" t="s">
        <v>82</v>
      </c>
      <c r="AT130" s="10" t="s">
        <v>135</v>
      </c>
      <c r="AU130" s="10" t="s">
        <v>76</v>
      </c>
      <c r="AY130" s="10" t="s">
        <v>133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0" t="s">
        <v>72</v>
      </c>
      <c r="BK130" s="200">
        <f>ROUND(I130*H130,2)</f>
        <v>0</v>
      </c>
      <c r="BL130" s="10" t="s">
        <v>82</v>
      </c>
      <c r="BM130" s="10" t="s">
        <v>228</v>
      </c>
    </row>
    <row r="131" spans="2:51" s="201" customFormat="1" ht="13.5">
      <c r="B131" s="202"/>
      <c r="C131" s="203"/>
      <c r="D131" s="204" t="s">
        <v>141</v>
      </c>
      <c r="E131" s="205"/>
      <c r="F131" s="206" t="s">
        <v>229</v>
      </c>
      <c r="G131" s="203"/>
      <c r="H131" s="207">
        <v>22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76</v>
      </c>
      <c r="AV131" s="201" t="s">
        <v>76</v>
      </c>
      <c r="AW131" s="201" t="s">
        <v>31</v>
      </c>
      <c r="AX131" s="201" t="s">
        <v>72</v>
      </c>
      <c r="AY131" s="213" t="s">
        <v>133</v>
      </c>
    </row>
    <row r="132" spans="2:65" s="27" customFormat="1" ht="22.5" customHeight="1">
      <c r="B132" s="28"/>
      <c r="C132" s="189" t="s">
        <v>230</v>
      </c>
      <c r="D132" s="189" t="s">
        <v>135</v>
      </c>
      <c r="E132" s="190" t="s">
        <v>231</v>
      </c>
      <c r="F132" s="191" t="s">
        <v>232</v>
      </c>
      <c r="G132" s="192" t="s">
        <v>138</v>
      </c>
      <c r="H132" s="193">
        <v>22</v>
      </c>
      <c r="I132" s="194"/>
      <c r="J132" s="195">
        <f>ROUND(I132*H132,2)</f>
        <v>0</v>
      </c>
      <c r="K132" s="191"/>
      <c r="L132" s="49"/>
      <c r="M132" s="196"/>
      <c r="N132" s="197" t="s">
        <v>38</v>
      </c>
      <c r="O132" s="2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10" t="s">
        <v>82</v>
      </c>
      <c r="AT132" s="10" t="s">
        <v>135</v>
      </c>
      <c r="AU132" s="10" t="s">
        <v>76</v>
      </c>
      <c r="AY132" s="10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0" t="s">
        <v>72</v>
      </c>
      <c r="BK132" s="200">
        <f>ROUND(I132*H132,2)</f>
        <v>0</v>
      </c>
      <c r="BL132" s="10" t="s">
        <v>82</v>
      </c>
      <c r="BM132" s="10" t="s">
        <v>233</v>
      </c>
    </row>
    <row r="133" spans="2:65" s="27" customFormat="1" ht="22.5" customHeight="1">
      <c r="B133" s="28"/>
      <c r="C133" s="189" t="s">
        <v>9</v>
      </c>
      <c r="D133" s="189" t="s">
        <v>135</v>
      </c>
      <c r="E133" s="190" t="s">
        <v>234</v>
      </c>
      <c r="F133" s="191" t="s">
        <v>235</v>
      </c>
      <c r="G133" s="192" t="s">
        <v>161</v>
      </c>
      <c r="H133" s="193">
        <v>13.2</v>
      </c>
      <c r="I133" s="194"/>
      <c r="J133" s="195">
        <f>ROUND(I133*H133,2)</f>
        <v>0</v>
      </c>
      <c r="K133" s="191"/>
      <c r="L133" s="49"/>
      <c r="M133" s="196"/>
      <c r="N133" s="197" t="s">
        <v>38</v>
      </c>
      <c r="O133" s="29"/>
      <c r="P133" s="198">
        <f>O133*H133</f>
        <v>0</v>
      </c>
      <c r="Q133" s="198">
        <v>0.0027199999999999998</v>
      </c>
      <c r="R133" s="198">
        <f>Q133*H133</f>
        <v>0.03590399999999999</v>
      </c>
      <c r="S133" s="198">
        <v>0</v>
      </c>
      <c r="T133" s="199">
        <f>S133*H133</f>
        <v>0</v>
      </c>
      <c r="AR133" s="10" t="s">
        <v>82</v>
      </c>
      <c r="AT133" s="10" t="s">
        <v>135</v>
      </c>
      <c r="AU133" s="10" t="s">
        <v>76</v>
      </c>
      <c r="AY133" s="10" t="s">
        <v>133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0" t="s">
        <v>72</v>
      </c>
      <c r="BK133" s="200">
        <f>ROUND(I133*H133,2)</f>
        <v>0</v>
      </c>
      <c r="BL133" s="10" t="s">
        <v>82</v>
      </c>
      <c r="BM133" s="10" t="s">
        <v>236</v>
      </c>
    </row>
    <row r="134" spans="2:51" s="201" customFormat="1" ht="13.5">
      <c r="B134" s="202"/>
      <c r="C134" s="203"/>
      <c r="D134" s="204" t="s">
        <v>141</v>
      </c>
      <c r="E134" s="205"/>
      <c r="F134" s="206" t="s">
        <v>168</v>
      </c>
      <c r="G134" s="203"/>
      <c r="H134" s="207">
        <v>13.2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141</v>
      </c>
      <c r="AU134" s="213" t="s">
        <v>76</v>
      </c>
      <c r="AV134" s="201" t="s">
        <v>76</v>
      </c>
      <c r="AW134" s="201" t="s">
        <v>31</v>
      </c>
      <c r="AX134" s="201" t="s">
        <v>72</v>
      </c>
      <c r="AY134" s="213" t="s">
        <v>133</v>
      </c>
    </row>
    <row r="135" spans="2:65" s="27" customFormat="1" ht="22.5" customHeight="1">
      <c r="B135" s="28"/>
      <c r="C135" s="189" t="s">
        <v>237</v>
      </c>
      <c r="D135" s="189" t="s">
        <v>135</v>
      </c>
      <c r="E135" s="190" t="s">
        <v>238</v>
      </c>
      <c r="F135" s="191" t="s">
        <v>239</v>
      </c>
      <c r="G135" s="192" t="s">
        <v>161</v>
      </c>
      <c r="H135" s="193">
        <v>13.2</v>
      </c>
      <c r="I135" s="194"/>
      <c r="J135" s="195">
        <f>ROUND(I135*H135,2)</f>
        <v>0</v>
      </c>
      <c r="K135" s="191"/>
      <c r="L135" s="49"/>
      <c r="M135" s="196"/>
      <c r="N135" s="197" t="s">
        <v>38</v>
      </c>
      <c r="O135" s="2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10" t="s">
        <v>82</v>
      </c>
      <c r="AT135" s="10" t="s">
        <v>135</v>
      </c>
      <c r="AU135" s="10" t="s">
        <v>76</v>
      </c>
      <c r="AY135" s="10" t="s">
        <v>133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0" t="s">
        <v>72</v>
      </c>
      <c r="BK135" s="200">
        <f>ROUND(I135*H135,2)</f>
        <v>0</v>
      </c>
      <c r="BL135" s="10" t="s">
        <v>82</v>
      </c>
      <c r="BM135" s="10" t="s">
        <v>240</v>
      </c>
    </row>
    <row r="136" spans="2:65" s="27" customFormat="1" ht="22.5" customHeight="1">
      <c r="B136" s="28"/>
      <c r="C136" s="189" t="s">
        <v>241</v>
      </c>
      <c r="D136" s="189" t="s">
        <v>135</v>
      </c>
      <c r="E136" s="190" t="s">
        <v>242</v>
      </c>
      <c r="F136" s="191" t="s">
        <v>243</v>
      </c>
      <c r="G136" s="192" t="s">
        <v>138</v>
      </c>
      <c r="H136" s="193">
        <v>615.701</v>
      </c>
      <c r="I136" s="194"/>
      <c r="J136" s="195">
        <f>ROUND(I136*H136,2)</f>
        <v>0</v>
      </c>
      <c r="K136" s="191" t="s">
        <v>139</v>
      </c>
      <c r="L136" s="49"/>
      <c r="M136" s="196"/>
      <c r="N136" s="197" t="s">
        <v>38</v>
      </c>
      <c r="O136" s="29"/>
      <c r="P136" s="198">
        <f>O136*H136</f>
        <v>0</v>
      </c>
      <c r="Q136" s="198">
        <v>0.0008399999999999999</v>
      </c>
      <c r="R136" s="198">
        <f>Q136*H136</f>
        <v>0.51718884</v>
      </c>
      <c r="S136" s="198">
        <v>0</v>
      </c>
      <c r="T136" s="199">
        <f>S136*H136</f>
        <v>0</v>
      </c>
      <c r="AR136" s="10" t="s">
        <v>82</v>
      </c>
      <c r="AT136" s="10" t="s">
        <v>135</v>
      </c>
      <c r="AU136" s="10" t="s">
        <v>76</v>
      </c>
      <c r="AY136" s="10" t="s">
        <v>133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0" t="s">
        <v>72</v>
      </c>
      <c r="BK136" s="200">
        <f>ROUND(I136*H136,2)</f>
        <v>0</v>
      </c>
      <c r="BL136" s="10" t="s">
        <v>82</v>
      </c>
      <c r="BM136" s="10" t="s">
        <v>244</v>
      </c>
    </row>
    <row r="137" spans="2:51" s="201" customFormat="1" ht="13.5">
      <c r="B137" s="202"/>
      <c r="C137" s="203"/>
      <c r="D137" s="204" t="s">
        <v>141</v>
      </c>
      <c r="E137" s="205"/>
      <c r="F137" s="206" t="s">
        <v>245</v>
      </c>
      <c r="G137" s="203"/>
      <c r="H137" s="207">
        <v>615.701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141</v>
      </c>
      <c r="AU137" s="213" t="s">
        <v>76</v>
      </c>
      <c r="AV137" s="201" t="s">
        <v>76</v>
      </c>
      <c r="AW137" s="201" t="s">
        <v>31</v>
      </c>
      <c r="AX137" s="201" t="s">
        <v>72</v>
      </c>
      <c r="AY137" s="213" t="s">
        <v>133</v>
      </c>
    </row>
    <row r="138" spans="2:65" s="27" customFormat="1" ht="22.5" customHeight="1">
      <c r="B138" s="28"/>
      <c r="C138" s="189" t="s">
        <v>246</v>
      </c>
      <c r="D138" s="189" t="s">
        <v>135</v>
      </c>
      <c r="E138" s="190" t="s">
        <v>247</v>
      </c>
      <c r="F138" s="191" t="s">
        <v>248</v>
      </c>
      <c r="G138" s="192" t="s">
        <v>138</v>
      </c>
      <c r="H138" s="193">
        <v>615.701</v>
      </c>
      <c r="I138" s="194"/>
      <c r="J138" s="195">
        <f>ROUND(I138*H138,2)</f>
        <v>0</v>
      </c>
      <c r="K138" s="191" t="s">
        <v>139</v>
      </c>
      <c r="L138" s="49"/>
      <c r="M138" s="196"/>
      <c r="N138" s="197" t="s">
        <v>38</v>
      </c>
      <c r="O138" s="2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10" t="s">
        <v>82</v>
      </c>
      <c r="AT138" s="10" t="s">
        <v>135</v>
      </c>
      <c r="AU138" s="10" t="s">
        <v>76</v>
      </c>
      <c r="AY138" s="10" t="s">
        <v>133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0" t="s">
        <v>72</v>
      </c>
      <c r="BK138" s="200">
        <f>ROUND(I138*H138,2)</f>
        <v>0</v>
      </c>
      <c r="BL138" s="10" t="s">
        <v>82</v>
      </c>
      <c r="BM138" s="10" t="s">
        <v>249</v>
      </c>
    </row>
    <row r="139" spans="2:65" s="27" customFormat="1" ht="22.5" customHeight="1">
      <c r="B139" s="28"/>
      <c r="C139" s="189" t="s">
        <v>250</v>
      </c>
      <c r="D139" s="189" t="s">
        <v>135</v>
      </c>
      <c r="E139" s="190" t="s">
        <v>251</v>
      </c>
      <c r="F139" s="191" t="s">
        <v>252</v>
      </c>
      <c r="G139" s="192" t="s">
        <v>161</v>
      </c>
      <c r="H139" s="193">
        <v>498.123</v>
      </c>
      <c r="I139" s="194"/>
      <c r="J139" s="195">
        <f>ROUND(I139*H139,2)</f>
        <v>0</v>
      </c>
      <c r="K139" s="191"/>
      <c r="L139" s="49"/>
      <c r="M139" s="196"/>
      <c r="N139" s="197" t="s">
        <v>38</v>
      </c>
      <c r="O139" s="29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AR139" s="10" t="s">
        <v>82</v>
      </c>
      <c r="AT139" s="10" t="s">
        <v>135</v>
      </c>
      <c r="AU139" s="10" t="s">
        <v>76</v>
      </c>
      <c r="AY139" s="10" t="s">
        <v>133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0" t="s">
        <v>72</v>
      </c>
      <c r="BK139" s="200">
        <f>ROUND(I139*H139,2)</f>
        <v>0</v>
      </c>
      <c r="BL139" s="10" t="s">
        <v>82</v>
      </c>
      <c r="BM139" s="10" t="s">
        <v>253</v>
      </c>
    </row>
    <row r="140" spans="2:51" s="201" customFormat="1" ht="13.5">
      <c r="B140" s="202"/>
      <c r="C140" s="203"/>
      <c r="D140" s="204" t="s">
        <v>141</v>
      </c>
      <c r="E140" s="205"/>
      <c r="F140" s="206" t="s">
        <v>254</v>
      </c>
      <c r="G140" s="203"/>
      <c r="H140" s="207">
        <v>498.123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141</v>
      </c>
      <c r="AU140" s="213" t="s">
        <v>76</v>
      </c>
      <c r="AV140" s="201" t="s">
        <v>76</v>
      </c>
      <c r="AW140" s="201" t="s">
        <v>31</v>
      </c>
      <c r="AX140" s="201" t="s">
        <v>72</v>
      </c>
      <c r="AY140" s="213" t="s">
        <v>133</v>
      </c>
    </row>
    <row r="141" spans="2:65" s="27" customFormat="1" ht="22.5" customHeight="1">
      <c r="B141" s="28"/>
      <c r="C141" s="189" t="s">
        <v>255</v>
      </c>
      <c r="D141" s="189" t="s">
        <v>135</v>
      </c>
      <c r="E141" s="190" t="s">
        <v>256</v>
      </c>
      <c r="F141" s="191" t="s">
        <v>257</v>
      </c>
      <c r="G141" s="192" t="s">
        <v>161</v>
      </c>
      <c r="H141" s="193">
        <v>55.347</v>
      </c>
      <c r="I141" s="194"/>
      <c r="J141" s="195">
        <f>ROUND(I141*H141,2)</f>
        <v>0</v>
      </c>
      <c r="K141" s="191"/>
      <c r="L141" s="49"/>
      <c r="M141" s="196"/>
      <c r="N141" s="197" t="s">
        <v>38</v>
      </c>
      <c r="O141" s="2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AR141" s="10" t="s">
        <v>82</v>
      </c>
      <c r="AT141" s="10" t="s">
        <v>135</v>
      </c>
      <c r="AU141" s="10" t="s">
        <v>76</v>
      </c>
      <c r="AY141" s="10" t="s">
        <v>133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0" t="s">
        <v>72</v>
      </c>
      <c r="BK141" s="200">
        <f>ROUND(I141*H141,2)</f>
        <v>0</v>
      </c>
      <c r="BL141" s="10" t="s">
        <v>82</v>
      </c>
      <c r="BM141" s="10" t="s">
        <v>258</v>
      </c>
    </row>
    <row r="142" spans="2:51" s="201" customFormat="1" ht="13.5">
      <c r="B142" s="202"/>
      <c r="C142" s="203"/>
      <c r="D142" s="204" t="s">
        <v>141</v>
      </c>
      <c r="E142" s="205"/>
      <c r="F142" s="206" t="s">
        <v>259</v>
      </c>
      <c r="G142" s="203"/>
      <c r="H142" s="207">
        <v>55.347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141</v>
      </c>
      <c r="AU142" s="213" t="s">
        <v>76</v>
      </c>
      <c r="AV142" s="201" t="s">
        <v>76</v>
      </c>
      <c r="AW142" s="201" t="s">
        <v>31</v>
      </c>
      <c r="AX142" s="201" t="s">
        <v>72</v>
      </c>
      <c r="AY142" s="213" t="s">
        <v>133</v>
      </c>
    </row>
    <row r="143" spans="2:65" s="27" customFormat="1" ht="22.5" customHeight="1">
      <c r="B143" s="28"/>
      <c r="C143" s="189" t="s">
        <v>260</v>
      </c>
      <c r="D143" s="189" t="s">
        <v>135</v>
      </c>
      <c r="E143" s="190" t="s">
        <v>261</v>
      </c>
      <c r="F143" s="191" t="s">
        <v>262</v>
      </c>
      <c r="G143" s="192" t="s">
        <v>161</v>
      </c>
      <c r="H143" s="193">
        <v>160.566</v>
      </c>
      <c r="I143" s="194"/>
      <c r="J143" s="195">
        <f>ROUND(I143*H143,2)</f>
        <v>0</v>
      </c>
      <c r="K143" s="191"/>
      <c r="L143" s="49"/>
      <c r="M143" s="196"/>
      <c r="N143" s="197" t="s">
        <v>38</v>
      </c>
      <c r="O143" s="2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10" t="s">
        <v>82</v>
      </c>
      <c r="AT143" s="10" t="s">
        <v>135</v>
      </c>
      <c r="AU143" s="10" t="s">
        <v>76</v>
      </c>
      <c r="AY143" s="10" t="s">
        <v>133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0" t="s">
        <v>72</v>
      </c>
      <c r="BK143" s="200">
        <f>ROUND(I143*H143,2)</f>
        <v>0</v>
      </c>
      <c r="BL143" s="10" t="s">
        <v>82</v>
      </c>
      <c r="BM143" s="10" t="s">
        <v>263</v>
      </c>
    </row>
    <row r="144" spans="2:51" s="201" customFormat="1" ht="13.5">
      <c r="B144" s="202"/>
      <c r="C144" s="203"/>
      <c r="D144" s="204" t="s">
        <v>141</v>
      </c>
      <c r="E144" s="205"/>
      <c r="F144" s="206" t="s">
        <v>264</v>
      </c>
      <c r="G144" s="203"/>
      <c r="H144" s="207">
        <v>160.566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141</v>
      </c>
      <c r="AU144" s="213" t="s">
        <v>76</v>
      </c>
      <c r="AV144" s="201" t="s">
        <v>76</v>
      </c>
      <c r="AW144" s="201" t="s">
        <v>31</v>
      </c>
      <c r="AX144" s="201" t="s">
        <v>72</v>
      </c>
      <c r="AY144" s="213" t="s">
        <v>133</v>
      </c>
    </row>
    <row r="145" spans="2:65" s="27" customFormat="1" ht="22.5" customHeight="1">
      <c r="B145" s="28"/>
      <c r="C145" s="189" t="s">
        <v>265</v>
      </c>
      <c r="D145" s="189" t="s">
        <v>135</v>
      </c>
      <c r="E145" s="190" t="s">
        <v>266</v>
      </c>
      <c r="F145" s="191" t="s">
        <v>267</v>
      </c>
      <c r="G145" s="192" t="s">
        <v>161</v>
      </c>
      <c r="H145" s="193">
        <v>55.347</v>
      </c>
      <c r="I145" s="194"/>
      <c r="J145" s="195">
        <f>ROUND(I145*H145,2)</f>
        <v>0</v>
      </c>
      <c r="K145" s="191" t="s">
        <v>139</v>
      </c>
      <c r="L145" s="49"/>
      <c r="M145" s="196"/>
      <c r="N145" s="197" t="s">
        <v>38</v>
      </c>
      <c r="O145" s="2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10" t="s">
        <v>82</v>
      </c>
      <c r="AT145" s="10" t="s">
        <v>135</v>
      </c>
      <c r="AU145" s="10" t="s">
        <v>76</v>
      </c>
      <c r="AY145" s="10" t="s">
        <v>133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0" t="s">
        <v>72</v>
      </c>
      <c r="BK145" s="200">
        <f>ROUND(I145*H145,2)</f>
        <v>0</v>
      </c>
      <c r="BL145" s="10" t="s">
        <v>82</v>
      </c>
      <c r="BM145" s="10" t="s">
        <v>268</v>
      </c>
    </row>
    <row r="146" spans="2:65" s="27" customFormat="1" ht="22.5" customHeight="1">
      <c r="B146" s="28"/>
      <c r="C146" s="189" t="s">
        <v>269</v>
      </c>
      <c r="D146" s="189" t="s">
        <v>135</v>
      </c>
      <c r="E146" s="190" t="s">
        <v>270</v>
      </c>
      <c r="F146" s="191" t="s">
        <v>271</v>
      </c>
      <c r="G146" s="192" t="s">
        <v>161</v>
      </c>
      <c r="H146" s="193">
        <v>337.557</v>
      </c>
      <c r="I146" s="194"/>
      <c r="J146" s="195">
        <f>ROUND(I146*H146,2)</f>
        <v>0</v>
      </c>
      <c r="K146" s="191"/>
      <c r="L146" s="49"/>
      <c r="M146" s="196"/>
      <c r="N146" s="197" t="s">
        <v>38</v>
      </c>
      <c r="O146" s="29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AR146" s="10" t="s">
        <v>82</v>
      </c>
      <c r="AT146" s="10" t="s">
        <v>135</v>
      </c>
      <c r="AU146" s="10" t="s">
        <v>76</v>
      </c>
      <c r="AY146" s="10" t="s">
        <v>133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0" t="s">
        <v>72</v>
      </c>
      <c r="BK146" s="200">
        <f>ROUND(I146*H146,2)</f>
        <v>0</v>
      </c>
      <c r="BL146" s="10" t="s">
        <v>82</v>
      </c>
      <c r="BM146" s="10" t="s">
        <v>272</v>
      </c>
    </row>
    <row r="147" spans="2:51" s="201" customFormat="1" ht="13.5">
      <c r="B147" s="202"/>
      <c r="C147" s="203"/>
      <c r="D147" s="214" t="s">
        <v>141</v>
      </c>
      <c r="E147" s="215"/>
      <c r="F147" s="216" t="s">
        <v>273</v>
      </c>
      <c r="G147" s="203"/>
      <c r="H147" s="217">
        <v>553.47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141</v>
      </c>
      <c r="AU147" s="213" t="s">
        <v>76</v>
      </c>
      <c r="AV147" s="201" t="s">
        <v>76</v>
      </c>
      <c r="AW147" s="201" t="s">
        <v>31</v>
      </c>
      <c r="AX147" s="201" t="s">
        <v>67</v>
      </c>
      <c r="AY147" s="213" t="s">
        <v>133</v>
      </c>
    </row>
    <row r="148" spans="2:51" s="201" customFormat="1" ht="13.5">
      <c r="B148" s="202"/>
      <c r="C148" s="203"/>
      <c r="D148" s="214" t="s">
        <v>141</v>
      </c>
      <c r="E148" s="215"/>
      <c r="F148" s="216" t="s">
        <v>274</v>
      </c>
      <c r="G148" s="203"/>
      <c r="H148" s="217">
        <v>-212.267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141</v>
      </c>
      <c r="AU148" s="213" t="s">
        <v>76</v>
      </c>
      <c r="AV148" s="201" t="s">
        <v>76</v>
      </c>
      <c r="AW148" s="201" t="s">
        <v>31</v>
      </c>
      <c r="AX148" s="201" t="s">
        <v>67</v>
      </c>
      <c r="AY148" s="213" t="s">
        <v>133</v>
      </c>
    </row>
    <row r="149" spans="2:51" s="201" customFormat="1" ht="13.5">
      <c r="B149" s="202"/>
      <c r="C149" s="203"/>
      <c r="D149" s="214" t="s">
        <v>141</v>
      </c>
      <c r="E149" s="215"/>
      <c r="F149" s="216" t="s">
        <v>275</v>
      </c>
      <c r="G149" s="203"/>
      <c r="H149" s="217">
        <v>-2.995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141</v>
      </c>
      <c r="AU149" s="213" t="s">
        <v>76</v>
      </c>
      <c r="AV149" s="201" t="s">
        <v>76</v>
      </c>
      <c r="AW149" s="201" t="s">
        <v>31</v>
      </c>
      <c r="AX149" s="201" t="s">
        <v>67</v>
      </c>
      <c r="AY149" s="213" t="s">
        <v>133</v>
      </c>
    </row>
    <row r="150" spans="2:51" s="201" customFormat="1" ht="13.5">
      <c r="B150" s="202"/>
      <c r="C150" s="203"/>
      <c r="D150" s="214" t="s">
        <v>141</v>
      </c>
      <c r="E150" s="215"/>
      <c r="F150" s="216" t="s">
        <v>276</v>
      </c>
      <c r="G150" s="203"/>
      <c r="H150" s="217">
        <v>-0.30000000000000004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141</v>
      </c>
      <c r="AU150" s="213" t="s">
        <v>76</v>
      </c>
      <c r="AV150" s="201" t="s">
        <v>76</v>
      </c>
      <c r="AW150" s="201" t="s">
        <v>31</v>
      </c>
      <c r="AX150" s="201" t="s">
        <v>67</v>
      </c>
      <c r="AY150" s="213" t="s">
        <v>133</v>
      </c>
    </row>
    <row r="151" spans="2:51" s="201" customFormat="1" ht="13.5">
      <c r="B151" s="202"/>
      <c r="C151" s="203"/>
      <c r="D151" s="214" t="s">
        <v>141</v>
      </c>
      <c r="E151" s="215"/>
      <c r="F151" s="216" t="s">
        <v>277</v>
      </c>
      <c r="G151" s="203"/>
      <c r="H151" s="217">
        <v>-0.35100000000000003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141</v>
      </c>
      <c r="AU151" s="213" t="s">
        <v>76</v>
      </c>
      <c r="AV151" s="201" t="s">
        <v>76</v>
      </c>
      <c r="AW151" s="201" t="s">
        <v>31</v>
      </c>
      <c r="AX151" s="201" t="s">
        <v>67</v>
      </c>
      <c r="AY151" s="213" t="s">
        <v>133</v>
      </c>
    </row>
    <row r="152" spans="2:51" s="230" customFormat="1" ht="13.5">
      <c r="B152" s="231"/>
      <c r="C152" s="232"/>
      <c r="D152" s="204" t="s">
        <v>141</v>
      </c>
      <c r="E152" s="233"/>
      <c r="F152" s="234" t="s">
        <v>278</v>
      </c>
      <c r="G152" s="232"/>
      <c r="H152" s="235">
        <v>337.557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141</v>
      </c>
      <c r="AU152" s="241" t="s">
        <v>76</v>
      </c>
      <c r="AV152" s="230" t="s">
        <v>82</v>
      </c>
      <c r="AW152" s="230" t="s">
        <v>31</v>
      </c>
      <c r="AX152" s="230" t="s">
        <v>72</v>
      </c>
      <c r="AY152" s="241" t="s">
        <v>133</v>
      </c>
    </row>
    <row r="153" spans="2:65" s="27" customFormat="1" ht="31.5" customHeight="1">
      <c r="B153" s="28"/>
      <c r="C153" s="189" t="s">
        <v>279</v>
      </c>
      <c r="D153" s="189" t="s">
        <v>135</v>
      </c>
      <c r="E153" s="190" t="s">
        <v>280</v>
      </c>
      <c r="F153" s="191" t="s">
        <v>281</v>
      </c>
      <c r="G153" s="192" t="s">
        <v>161</v>
      </c>
      <c r="H153" s="193">
        <v>166.421</v>
      </c>
      <c r="I153" s="194"/>
      <c r="J153" s="195">
        <f>ROUND(I153*H153,2)</f>
        <v>0</v>
      </c>
      <c r="K153" s="191"/>
      <c r="L153" s="49"/>
      <c r="M153" s="196"/>
      <c r="N153" s="197" t="s">
        <v>38</v>
      </c>
      <c r="O153" s="29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AR153" s="10" t="s">
        <v>82</v>
      </c>
      <c r="AT153" s="10" t="s">
        <v>135</v>
      </c>
      <c r="AU153" s="10" t="s">
        <v>76</v>
      </c>
      <c r="AY153" s="10" t="s">
        <v>133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0" t="s">
        <v>72</v>
      </c>
      <c r="BK153" s="200">
        <f>ROUND(I153*H153,2)</f>
        <v>0</v>
      </c>
      <c r="BL153" s="10" t="s">
        <v>82</v>
      </c>
      <c r="BM153" s="10" t="s">
        <v>282</v>
      </c>
    </row>
    <row r="154" spans="2:51" s="201" customFormat="1" ht="13.5">
      <c r="B154" s="202"/>
      <c r="C154" s="203"/>
      <c r="D154" s="204" t="s">
        <v>141</v>
      </c>
      <c r="E154" s="205"/>
      <c r="F154" s="206" t="s">
        <v>283</v>
      </c>
      <c r="G154" s="203"/>
      <c r="H154" s="207">
        <v>166.421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141</v>
      </c>
      <c r="AU154" s="213" t="s">
        <v>76</v>
      </c>
      <c r="AV154" s="201" t="s">
        <v>76</v>
      </c>
      <c r="AW154" s="201" t="s">
        <v>31</v>
      </c>
      <c r="AX154" s="201" t="s">
        <v>72</v>
      </c>
      <c r="AY154" s="213" t="s">
        <v>133</v>
      </c>
    </row>
    <row r="155" spans="2:65" s="27" customFormat="1" ht="22.5" customHeight="1">
      <c r="B155" s="28"/>
      <c r="C155" s="242" t="s">
        <v>284</v>
      </c>
      <c r="D155" s="242" t="s">
        <v>285</v>
      </c>
      <c r="E155" s="243" t="s">
        <v>286</v>
      </c>
      <c r="F155" s="244" t="s">
        <v>287</v>
      </c>
      <c r="G155" s="245" t="s">
        <v>288</v>
      </c>
      <c r="H155" s="246">
        <v>349.449</v>
      </c>
      <c r="I155" s="247"/>
      <c r="J155" s="248">
        <f>ROUND(I155*H155,2)</f>
        <v>0</v>
      </c>
      <c r="K155" s="244"/>
      <c r="L155" s="249"/>
      <c r="M155" s="250"/>
      <c r="N155" s="251" t="s">
        <v>38</v>
      </c>
      <c r="O155" s="29"/>
      <c r="P155" s="198">
        <f>O155*H155</f>
        <v>0</v>
      </c>
      <c r="Q155" s="198">
        <v>1</v>
      </c>
      <c r="R155" s="198">
        <f>Q155*H155</f>
        <v>349.449</v>
      </c>
      <c r="S155" s="198">
        <v>0</v>
      </c>
      <c r="T155" s="199">
        <f>S155*H155</f>
        <v>0</v>
      </c>
      <c r="AR155" s="10" t="s">
        <v>170</v>
      </c>
      <c r="AT155" s="10" t="s">
        <v>285</v>
      </c>
      <c r="AU155" s="10" t="s">
        <v>76</v>
      </c>
      <c r="AY155" s="10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0" t="s">
        <v>72</v>
      </c>
      <c r="BK155" s="200">
        <f>ROUND(I155*H155,2)</f>
        <v>0</v>
      </c>
      <c r="BL155" s="10" t="s">
        <v>82</v>
      </c>
      <c r="BM155" s="10" t="s">
        <v>289</v>
      </c>
    </row>
    <row r="156" spans="2:51" s="201" customFormat="1" ht="13.5">
      <c r="B156" s="202"/>
      <c r="C156" s="203"/>
      <c r="D156" s="204" t="s">
        <v>141</v>
      </c>
      <c r="E156" s="205"/>
      <c r="F156" s="206" t="s">
        <v>290</v>
      </c>
      <c r="G156" s="203"/>
      <c r="H156" s="207">
        <v>349.449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141</v>
      </c>
      <c r="AU156" s="213" t="s">
        <v>76</v>
      </c>
      <c r="AV156" s="201" t="s">
        <v>76</v>
      </c>
      <c r="AW156" s="201" t="s">
        <v>31</v>
      </c>
      <c r="AX156" s="201" t="s">
        <v>72</v>
      </c>
      <c r="AY156" s="213" t="s">
        <v>133</v>
      </c>
    </row>
    <row r="157" spans="2:65" s="27" customFormat="1" ht="22.5" customHeight="1">
      <c r="B157" s="28"/>
      <c r="C157" s="189" t="s">
        <v>291</v>
      </c>
      <c r="D157" s="189" t="s">
        <v>135</v>
      </c>
      <c r="E157" s="190" t="s">
        <v>292</v>
      </c>
      <c r="F157" s="191" t="s">
        <v>293</v>
      </c>
      <c r="G157" s="192" t="s">
        <v>138</v>
      </c>
      <c r="H157" s="193">
        <v>719.71</v>
      </c>
      <c r="I157" s="194"/>
      <c r="J157" s="195">
        <f>ROUND(I157*H157,2)</f>
        <v>0</v>
      </c>
      <c r="K157" s="191" t="s">
        <v>139</v>
      </c>
      <c r="L157" s="49"/>
      <c r="M157" s="196"/>
      <c r="N157" s="197" t="s">
        <v>38</v>
      </c>
      <c r="O157" s="2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10" t="s">
        <v>82</v>
      </c>
      <c r="AT157" s="10" t="s">
        <v>135</v>
      </c>
      <c r="AU157" s="10" t="s">
        <v>76</v>
      </c>
      <c r="AY157" s="10" t="s">
        <v>133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0" t="s">
        <v>72</v>
      </c>
      <c r="BK157" s="200">
        <f>ROUND(I157*H157,2)</f>
        <v>0</v>
      </c>
      <c r="BL157" s="10" t="s">
        <v>82</v>
      </c>
      <c r="BM157" s="10" t="s">
        <v>294</v>
      </c>
    </row>
    <row r="158" spans="2:51" s="201" customFormat="1" ht="13.5">
      <c r="B158" s="202"/>
      <c r="C158" s="203"/>
      <c r="D158" s="214" t="s">
        <v>141</v>
      </c>
      <c r="E158" s="215"/>
      <c r="F158" s="216" t="s">
        <v>295</v>
      </c>
      <c r="G158" s="203"/>
      <c r="H158" s="217">
        <v>719.71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141</v>
      </c>
      <c r="AU158" s="213" t="s">
        <v>76</v>
      </c>
      <c r="AV158" s="201" t="s">
        <v>76</v>
      </c>
      <c r="AW158" s="201" t="s">
        <v>31</v>
      </c>
      <c r="AX158" s="201" t="s">
        <v>72</v>
      </c>
      <c r="AY158" s="213" t="s">
        <v>133</v>
      </c>
    </row>
    <row r="159" spans="2:63" s="171" customFormat="1" ht="29.25" customHeight="1">
      <c r="B159" s="172"/>
      <c r="C159" s="173"/>
      <c r="D159" s="186" t="s">
        <v>66</v>
      </c>
      <c r="E159" s="187" t="s">
        <v>76</v>
      </c>
      <c r="F159" s="187" t="s">
        <v>296</v>
      </c>
      <c r="G159" s="173"/>
      <c r="H159" s="173"/>
      <c r="I159" s="176"/>
      <c r="J159" s="188">
        <f>BK159</f>
        <v>0</v>
      </c>
      <c r="K159" s="173"/>
      <c r="L159" s="178"/>
      <c r="M159" s="179"/>
      <c r="N159" s="180"/>
      <c r="O159" s="180"/>
      <c r="P159" s="181">
        <f>SUM(P160:P163)</f>
        <v>0</v>
      </c>
      <c r="Q159" s="180"/>
      <c r="R159" s="181">
        <f>SUM(R160:R163)</f>
        <v>0.5940000000000001</v>
      </c>
      <c r="S159" s="180"/>
      <c r="T159" s="182">
        <f>SUM(T160:T163)</f>
        <v>0</v>
      </c>
      <c r="AR159" s="183" t="s">
        <v>72</v>
      </c>
      <c r="AT159" s="184" t="s">
        <v>66</v>
      </c>
      <c r="AU159" s="184" t="s">
        <v>72</v>
      </c>
      <c r="AY159" s="183" t="s">
        <v>133</v>
      </c>
      <c r="BK159" s="185">
        <f>SUM(BK160:BK163)</f>
        <v>0</v>
      </c>
    </row>
    <row r="160" spans="2:65" s="27" customFormat="1" ht="22.5" customHeight="1">
      <c r="B160" s="28"/>
      <c r="C160" s="189" t="s">
        <v>297</v>
      </c>
      <c r="D160" s="189" t="s">
        <v>135</v>
      </c>
      <c r="E160" s="190" t="s">
        <v>298</v>
      </c>
      <c r="F160" s="191" t="s">
        <v>299</v>
      </c>
      <c r="G160" s="192" t="s">
        <v>161</v>
      </c>
      <c r="H160" s="193">
        <v>0.30000000000000004</v>
      </c>
      <c r="I160" s="194"/>
      <c r="J160" s="195">
        <f>ROUND(I160*H160,2)</f>
        <v>0</v>
      </c>
      <c r="K160" s="191"/>
      <c r="L160" s="49"/>
      <c r="M160" s="196"/>
      <c r="N160" s="197" t="s">
        <v>38</v>
      </c>
      <c r="O160" s="29"/>
      <c r="P160" s="198">
        <f>O160*H160</f>
        <v>0</v>
      </c>
      <c r="Q160" s="198">
        <v>1.98</v>
      </c>
      <c r="R160" s="198">
        <f>Q160*H160</f>
        <v>0.5940000000000001</v>
      </c>
      <c r="S160" s="198">
        <v>0</v>
      </c>
      <c r="T160" s="199">
        <f>S160*H160</f>
        <v>0</v>
      </c>
      <c r="AR160" s="10" t="s">
        <v>82</v>
      </c>
      <c r="AT160" s="10" t="s">
        <v>135</v>
      </c>
      <c r="AU160" s="10" t="s">
        <v>76</v>
      </c>
      <c r="AY160" s="10" t="s">
        <v>133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0" t="s">
        <v>72</v>
      </c>
      <c r="BK160" s="200">
        <f>ROUND(I160*H160,2)</f>
        <v>0</v>
      </c>
      <c r="BL160" s="10" t="s">
        <v>82</v>
      </c>
      <c r="BM160" s="10" t="s">
        <v>300</v>
      </c>
    </row>
    <row r="161" spans="2:51" s="201" customFormat="1" ht="13.5">
      <c r="B161" s="202"/>
      <c r="C161" s="203"/>
      <c r="D161" s="204" t="s">
        <v>141</v>
      </c>
      <c r="E161" s="205"/>
      <c r="F161" s="206" t="s">
        <v>301</v>
      </c>
      <c r="G161" s="203"/>
      <c r="H161" s="207">
        <v>0.30000000000000004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141</v>
      </c>
      <c r="AU161" s="213" t="s">
        <v>76</v>
      </c>
      <c r="AV161" s="201" t="s">
        <v>76</v>
      </c>
      <c r="AW161" s="201" t="s">
        <v>31</v>
      </c>
      <c r="AX161" s="201" t="s">
        <v>72</v>
      </c>
      <c r="AY161" s="213" t="s">
        <v>133</v>
      </c>
    </row>
    <row r="162" spans="2:65" s="27" customFormat="1" ht="22.5" customHeight="1">
      <c r="B162" s="28"/>
      <c r="C162" s="189" t="s">
        <v>302</v>
      </c>
      <c r="D162" s="189" t="s">
        <v>135</v>
      </c>
      <c r="E162" s="190" t="s">
        <v>303</v>
      </c>
      <c r="F162" s="191" t="s">
        <v>304</v>
      </c>
      <c r="G162" s="192" t="s">
        <v>161</v>
      </c>
      <c r="H162" s="193">
        <v>0.07499999999999998</v>
      </c>
      <c r="I162" s="194"/>
      <c r="J162" s="195">
        <f>ROUND(I162*H162,2)</f>
        <v>0</v>
      </c>
      <c r="K162" s="191" t="s">
        <v>139</v>
      </c>
      <c r="L162" s="49"/>
      <c r="M162" s="196"/>
      <c r="N162" s="197" t="s">
        <v>38</v>
      </c>
      <c r="O162" s="2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AR162" s="10" t="s">
        <v>82</v>
      </c>
      <c r="AT162" s="10" t="s">
        <v>135</v>
      </c>
      <c r="AU162" s="10" t="s">
        <v>76</v>
      </c>
      <c r="AY162" s="10" t="s">
        <v>133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0" t="s">
        <v>72</v>
      </c>
      <c r="BK162" s="200">
        <f>ROUND(I162*H162,2)</f>
        <v>0</v>
      </c>
      <c r="BL162" s="10" t="s">
        <v>82</v>
      </c>
      <c r="BM162" s="10" t="s">
        <v>305</v>
      </c>
    </row>
    <row r="163" spans="2:51" s="201" customFormat="1" ht="13.5">
      <c r="B163" s="202"/>
      <c r="C163" s="203"/>
      <c r="D163" s="214" t="s">
        <v>141</v>
      </c>
      <c r="E163" s="215"/>
      <c r="F163" s="216" t="s">
        <v>306</v>
      </c>
      <c r="G163" s="203"/>
      <c r="H163" s="217">
        <v>0.07499999999999998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141</v>
      </c>
      <c r="AU163" s="213" t="s">
        <v>76</v>
      </c>
      <c r="AV163" s="201" t="s">
        <v>76</v>
      </c>
      <c r="AW163" s="201" t="s">
        <v>31</v>
      </c>
      <c r="AX163" s="201" t="s">
        <v>72</v>
      </c>
      <c r="AY163" s="213" t="s">
        <v>133</v>
      </c>
    </row>
    <row r="164" spans="2:63" s="171" customFormat="1" ht="29.25" customHeight="1">
      <c r="B164" s="172"/>
      <c r="C164" s="173"/>
      <c r="D164" s="186" t="s">
        <v>66</v>
      </c>
      <c r="E164" s="187" t="s">
        <v>79</v>
      </c>
      <c r="F164" s="187" t="s">
        <v>307</v>
      </c>
      <c r="G164" s="173"/>
      <c r="H164" s="173"/>
      <c r="I164" s="176"/>
      <c r="J164" s="188">
        <f>BK164</f>
        <v>0</v>
      </c>
      <c r="K164" s="173"/>
      <c r="L164" s="178"/>
      <c r="M164" s="179"/>
      <c r="N164" s="180"/>
      <c r="O164" s="180"/>
      <c r="P164" s="181">
        <f>SUM(P165:P166)</f>
        <v>0</v>
      </c>
      <c r="Q164" s="180"/>
      <c r="R164" s="181">
        <f>SUM(R165:R166)</f>
        <v>0.79982</v>
      </c>
      <c r="S164" s="180"/>
      <c r="T164" s="182">
        <f>SUM(T165:T166)</f>
        <v>0</v>
      </c>
      <c r="AR164" s="183" t="s">
        <v>72</v>
      </c>
      <c r="AT164" s="184" t="s">
        <v>66</v>
      </c>
      <c r="AU164" s="184" t="s">
        <v>72</v>
      </c>
      <c r="AY164" s="183" t="s">
        <v>133</v>
      </c>
      <c r="BK164" s="185">
        <f>SUM(BK165:BK166)</f>
        <v>0</v>
      </c>
    </row>
    <row r="165" spans="2:65" s="27" customFormat="1" ht="22.5" customHeight="1">
      <c r="B165" s="28"/>
      <c r="C165" s="189" t="s">
        <v>308</v>
      </c>
      <c r="D165" s="189" t="s">
        <v>135</v>
      </c>
      <c r="E165" s="190" t="s">
        <v>309</v>
      </c>
      <c r="F165" s="191" t="s">
        <v>310</v>
      </c>
      <c r="G165" s="192" t="s">
        <v>311</v>
      </c>
      <c r="H165" s="193">
        <v>1</v>
      </c>
      <c r="I165" s="194"/>
      <c r="J165" s="195">
        <f>ROUND(I165*H165,2)</f>
        <v>0</v>
      </c>
      <c r="K165" s="191"/>
      <c r="L165" s="49"/>
      <c r="M165" s="196"/>
      <c r="N165" s="197" t="s">
        <v>38</v>
      </c>
      <c r="O165" s="29"/>
      <c r="P165" s="198">
        <f>O165*H165</f>
        <v>0</v>
      </c>
      <c r="Q165" s="198">
        <v>0.34682</v>
      </c>
      <c r="R165" s="198">
        <f>Q165*H165</f>
        <v>0.34682</v>
      </c>
      <c r="S165" s="198">
        <v>0</v>
      </c>
      <c r="T165" s="199">
        <f>S165*H165</f>
        <v>0</v>
      </c>
      <c r="AR165" s="10" t="s">
        <v>82</v>
      </c>
      <c r="AT165" s="10" t="s">
        <v>135</v>
      </c>
      <c r="AU165" s="10" t="s">
        <v>76</v>
      </c>
      <c r="AY165" s="10" t="s">
        <v>133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0" t="s">
        <v>72</v>
      </c>
      <c r="BK165" s="200">
        <f>ROUND(I165*H165,2)</f>
        <v>0</v>
      </c>
      <c r="BL165" s="10" t="s">
        <v>82</v>
      </c>
      <c r="BM165" s="10" t="s">
        <v>312</v>
      </c>
    </row>
    <row r="166" spans="2:65" s="27" customFormat="1" ht="31.5" customHeight="1">
      <c r="B166" s="28"/>
      <c r="C166" s="242" t="s">
        <v>313</v>
      </c>
      <c r="D166" s="242" t="s">
        <v>285</v>
      </c>
      <c r="E166" s="243" t="s">
        <v>314</v>
      </c>
      <c r="F166" s="244" t="s">
        <v>315</v>
      </c>
      <c r="G166" s="245" t="s">
        <v>311</v>
      </c>
      <c r="H166" s="246">
        <v>1</v>
      </c>
      <c r="I166" s="247"/>
      <c r="J166" s="248">
        <f>ROUND(I166*H166,2)</f>
        <v>0</v>
      </c>
      <c r="K166" s="244"/>
      <c r="L166" s="249"/>
      <c r="M166" s="250"/>
      <c r="N166" s="251" t="s">
        <v>38</v>
      </c>
      <c r="O166" s="29"/>
      <c r="P166" s="198">
        <f>O166*H166</f>
        <v>0</v>
      </c>
      <c r="Q166" s="198">
        <v>0.453</v>
      </c>
      <c r="R166" s="198">
        <f>Q166*H166</f>
        <v>0.453</v>
      </c>
      <c r="S166" s="198">
        <v>0</v>
      </c>
      <c r="T166" s="199">
        <f>S166*H166</f>
        <v>0</v>
      </c>
      <c r="AR166" s="10" t="s">
        <v>170</v>
      </c>
      <c r="AT166" s="10" t="s">
        <v>285</v>
      </c>
      <c r="AU166" s="10" t="s">
        <v>76</v>
      </c>
      <c r="AY166" s="10" t="s">
        <v>133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0" t="s">
        <v>72</v>
      </c>
      <c r="BK166" s="200">
        <f>ROUND(I166*H166,2)</f>
        <v>0</v>
      </c>
      <c r="BL166" s="10" t="s">
        <v>82</v>
      </c>
      <c r="BM166" s="10" t="s">
        <v>316</v>
      </c>
    </row>
    <row r="167" spans="2:63" s="171" customFormat="1" ht="29.25" customHeight="1">
      <c r="B167" s="172"/>
      <c r="C167" s="173"/>
      <c r="D167" s="186" t="s">
        <v>66</v>
      </c>
      <c r="E167" s="187" t="s">
        <v>82</v>
      </c>
      <c r="F167" s="187" t="s">
        <v>317</v>
      </c>
      <c r="G167" s="173"/>
      <c r="H167" s="173"/>
      <c r="I167" s="176"/>
      <c r="J167" s="188">
        <f>BK167</f>
        <v>0</v>
      </c>
      <c r="K167" s="173"/>
      <c r="L167" s="178"/>
      <c r="M167" s="179"/>
      <c r="N167" s="180"/>
      <c r="O167" s="180"/>
      <c r="P167" s="181">
        <f>SUM(P168:P173)</f>
        <v>0</v>
      </c>
      <c r="Q167" s="180"/>
      <c r="R167" s="181">
        <f>SUM(R168:R173)</f>
        <v>0.092016</v>
      </c>
      <c r="S167" s="180"/>
      <c r="T167" s="182">
        <f>SUM(T168:T173)</f>
        <v>0</v>
      </c>
      <c r="AR167" s="183" t="s">
        <v>72</v>
      </c>
      <c r="AT167" s="184" t="s">
        <v>66</v>
      </c>
      <c r="AU167" s="184" t="s">
        <v>72</v>
      </c>
      <c r="AY167" s="183" t="s">
        <v>133</v>
      </c>
      <c r="BK167" s="185">
        <f>SUM(BK168:BK173)</f>
        <v>0</v>
      </c>
    </row>
    <row r="168" spans="2:65" s="27" customFormat="1" ht="22.5" customHeight="1">
      <c r="B168" s="28"/>
      <c r="C168" s="189" t="s">
        <v>318</v>
      </c>
      <c r="D168" s="189" t="s">
        <v>135</v>
      </c>
      <c r="E168" s="190" t="s">
        <v>319</v>
      </c>
      <c r="F168" s="191" t="s">
        <v>320</v>
      </c>
      <c r="G168" s="192" t="s">
        <v>161</v>
      </c>
      <c r="H168" s="193">
        <v>45.846</v>
      </c>
      <c r="I168" s="194"/>
      <c r="J168" s="195">
        <f>ROUND(I168*H168,2)</f>
        <v>0</v>
      </c>
      <c r="K168" s="191"/>
      <c r="L168" s="49"/>
      <c r="M168" s="196"/>
      <c r="N168" s="197" t="s">
        <v>38</v>
      </c>
      <c r="O168" s="29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AR168" s="10" t="s">
        <v>82</v>
      </c>
      <c r="AT168" s="10" t="s">
        <v>135</v>
      </c>
      <c r="AU168" s="10" t="s">
        <v>76</v>
      </c>
      <c r="AY168" s="10" t="s">
        <v>133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0" t="s">
        <v>72</v>
      </c>
      <c r="BK168" s="200">
        <f>ROUND(I168*H168,2)</f>
        <v>0</v>
      </c>
      <c r="BL168" s="10" t="s">
        <v>82</v>
      </c>
      <c r="BM168" s="10" t="s">
        <v>321</v>
      </c>
    </row>
    <row r="169" spans="2:51" s="201" customFormat="1" ht="13.5">
      <c r="B169" s="202"/>
      <c r="C169" s="203"/>
      <c r="D169" s="204" t="s">
        <v>141</v>
      </c>
      <c r="E169" s="205"/>
      <c r="F169" s="206" t="s">
        <v>322</v>
      </c>
      <c r="G169" s="203"/>
      <c r="H169" s="207">
        <v>45.846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141</v>
      </c>
      <c r="AU169" s="213" t="s">
        <v>76</v>
      </c>
      <c r="AV169" s="201" t="s">
        <v>76</v>
      </c>
      <c r="AW169" s="201" t="s">
        <v>31</v>
      </c>
      <c r="AX169" s="201" t="s">
        <v>72</v>
      </c>
      <c r="AY169" s="213" t="s">
        <v>133</v>
      </c>
    </row>
    <row r="170" spans="2:65" s="27" customFormat="1" ht="22.5" customHeight="1">
      <c r="B170" s="28"/>
      <c r="C170" s="189" t="s">
        <v>323</v>
      </c>
      <c r="D170" s="189" t="s">
        <v>135</v>
      </c>
      <c r="E170" s="190" t="s">
        <v>324</v>
      </c>
      <c r="F170" s="191" t="s">
        <v>325</v>
      </c>
      <c r="G170" s="192" t="s">
        <v>161</v>
      </c>
      <c r="H170" s="193">
        <v>2.1</v>
      </c>
      <c r="I170" s="194"/>
      <c r="J170" s="195">
        <f>ROUND(I170*H170,2)</f>
        <v>0</v>
      </c>
      <c r="K170" s="191"/>
      <c r="L170" s="49"/>
      <c r="M170" s="196"/>
      <c r="N170" s="197" t="s">
        <v>38</v>
      </c>
      <c r="O170" s="2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10" t="s">
        <v>82</v>
      </c>
      <c r="AT170" s="10" t="s">
        <v>135</v>
      </c>
      <c r="AU170" s="10" t="s">
        <v>76</v>
      </c>
      <c r="AY170" s="10" t="s">
        <v>133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0" t="s">
        <v>72</v>
      </c>
      <c r="BK170" s="200">
        <f>ROUND(I170*H170,2)</f>
        <v>0</v>
      </c>
      <c r="BL170" s="10" t="s">
        <v>82</v>
      </c>
      <c r="BM170" s="10" t="s">
        <v>326</v>
      </c>
    </row>
    <row r="171" spans="2:51" s="201" customFormat="1" ht="13.5">
      <c r="B171" s="202"/>
      <c r="C171" s="203"/>
      <c r="D171" s="204" t="s">
        <v>141</v>
      </c>
      <c r="E171" s="205"/>
      <c r="F171" s="206" t="s">
        <v>327</v>
      </c>
      <c r="G171" s="203"/>
      <c r="H171" s="207">
        <v>2.1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141</v>
      </c>
      <c r="AU171" s="213" t="s">
        <v>76</v>
      </c>
      <c r="AV171" s="201" t="s">
        <v>76</v>
      </c>
      <c r="AW171" s="201" t="s">
        <v>31</v>
      </c>
      <c r="AX171" s="201" t="s">
        <v>72</v>
      </c>
      <c r="AY171" s="213" t="s">
        <v>133</v>
      </c>
    </row>
    <row r="172" spans="2:65" s="27" customFormat="1" ht="22.5" customHeight="1">
      <c r="B172" s="28"/>
      <c r="C172" s="189" t="s">
        <v>328</v>
      </c>
      <c r="D172" s="189" t="s">
        <v>135</v>
      </c>
      <c r="E172" s="190" t="s">
        <v>329</v>
      </c>
      <c r="F172" s="191" t="s">
        <v>330</v>
      </c>
      <c r="G172" s="192" t="s">
        <v>138</v>
      </c>
      <c r="H172" s="193">
        <v>14.4</v>
      </c>
      <c r="I172" s="194"/>
      <c r="J172" s="195">
        <f>ROUND(I172*H172,2)</f>
        <v>0</v>
      </c>
      <c r="K172" s="191"/>
      <c r="L172" s="49"/>
      <c r="M172" s="196"/>
      <c r="N172" s="197" t="s">
        <v>38</v>
      </c>
      <c r="O172" s="29"/>
      <c r="P172" s="198">
        <f>O172*H172</f>
        <v>0</v>
      </c>
      <c r="Q172" s="198">
        <v>0.00639</v>
      </c>
      <c r="R172" s="198">
        <f>Q172*H172</f>
        <v>0.092016</v>
      </c>
      <c r="S172" s="198">
        <v>0</v>
      </c>
      <c r="T172" s="199">
        <f>S172*H172</f>
        <v>0</v>
      </c>
      <c r="AR172" s="10" t="s">
        <v>82</v>
      </c>
      <c r="AT172" s="10" t="s">
        <v>135</v>
      </c>
      <c r="AU172" s="10" t="s">
        <v>76</v>
      </c>
      <c r="AY172" s="10" t="s">
        <v>133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0" t="s">
        <v>72</v>
      </c>
      <c r="BK172" s="200">
        <f>ROUND(I172*H172,2)</f>
        <v>0</v>
      </c>
      <c r="BL172" s="10" t="s">
        <v>82</v>
      </c>
      <c r="BM172" s="10" t="s">
        <v>331</v>
      </c>
    </row>
    <row r="173" spans="2:51" s="201" customFormat="1" ht="13.5">
      <c r="B173" s="202"/>
      <c r="C173" s="203"/>
      <c r="D173" s="214" t="s">
        <v>141</v>
      </c>
      <c r="E173" s="215"/>
      <c r="F173" s="216" t="s">
        <v>332</v>
      </c>
      <c r="G173" s="203"/>
      <c r="H173" s="217">
        <v>14.4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141</v>
      </c>
      <c r="AU173" s="213" t="s">
        <v>76</v>
      </c>
      <c r="AV173" s="201" t="s">
        <v>76</v>
      </c>
      <c r="AW173" s="201" t="s">
        <v>31</v>
      </c>
      <c r="AX173" s="201" t="s">
        <v>72</v>
      </c>
      <c r="AY173" s="213" t="s">
        <v>133</v>
      </c>
    </row>
    <row r="174" spans="2:63" s="171" customFormat="1" ht="29.25" customHeight="1">
      <c r="B174" s="172"/>
      <c r="C174" s="173"/>
      <c r="D174" s="186" t="s">
        <v>66</v>
      </c>
      <c r="E174" s="187" t="s">
        <v>85</v>
      </c>
      <c r="F174" s="187" t="s">
        <v>333</v>
      </c>
      <c r="G174" s="173"/>
      <c r="H174" s="173"/>
      <c r="I174" s="176"/>
      <c r="J174" s="188">
        <f>BK174</f>
        <v>0</v>
      </c>
      <c r="K174" s="173"/>
      <c r="L174" s="178"/>
      <c r="M174" s="179"/>
      <c r="N174" s="180"/>
      <c r="O174" s="180"/>
      <c r="P174" s="181">
        <f>SUM(P175:P178)</f>
        <v>0</v>
      </c>
      <c r="Q174" s="180"/>
      <c r="R174" s="181">
        <f>SUM(R175:R178)</f>
        <v>31.109232000000002</v>
      </c>
      <c r="S174" s="180"/>
      <c r="T174" s="182">
        <f>SUM(T175:T178)</f>
        <v>0</v>
      </c>
      <c r="AR174" s="183" t="s">
        <v>72</v>
      </c>
      <c r="AT174" s="184" t="s">
        <v>66</v>
      </c>
      <c r="AU174" s="184" t="s">
        <v>72</v>
      </c>
      <c r="AY174" s="183" t="s">
        <v>133</v>
      </c>
      <c r="BK174" s="185">
        <f>SUM(BK175:BK178)</f>
        <v>0</v>
      </c>
    </row>
    <row r="175" spans="2:65" s="27" customFormat="1" ht="22.5" customHeight="1">
      <c r="B175" s="28"/>
      <c r="C175" s="189" t="s">
        <v>334</v>
      </c>
      <c r="D175" s="189" t="s">
        <v>135</v>
      </c>
      <c r="E175" s="190" t="s">
        <v>335</v>
      </c>
      <c r="F175" s="191" t="s">
        <v>336</v>
      </c>
      <c r="G175" s="192" t="s">
        <v>138</v>
      </c>
      <c r="H175" s="193">
        <v>46.2</v>
      </c>
      <c r="I175" s="194"/>
      <c r="J175" s="195">
        <f>ROUND(I175*H175,2)</f>
        <v>0</v>
      </c>
      <c r="K175" s="191" t="s">
        <v>139</v>
      </c>
      <c r="L175" s="49"/>
      <c r="M175" s="196"/>
      <c r="N175" s="197" t="s">
        <v>38</v>
      </c>
      <c r="O175" s="29"/>
      <c r="P175" s="198">
        <f>O175*H175</f>
        <v>0</v>
      </c>
      <c r="Q175" s="198">
        <v>0.27994</v>
      </c>
      <c r="R175" s="198">
        <f>Q175*H175</f>
        <v>12.933228000000002</v>
      </c>
      <c r="S175" s="198">
        <v>0</v>
      </c>
      <c r="T175" s="199">
        <f>S175*H175</f>
        <v>0</v>
      </c>
      <c r="AR175" s="10" t="s">
        <v>82</v>
      </c>
      <c r="AT175" s="10" t="s">
        <v>135</v>
      </c>
      <c r="AU175" s="10" t="s">
        <v>76</v>
      </c>
      <c r="AY175" s="10" t="s">
        <v>133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0" t="s">
        <v>72</v>
      </c>
      <c r="BK175" s="200">
        <f>ROUND(I175*H175,2)</f>
        <v>0</v>
      </c>
      <c r="BL175" s="10" t="s">
        <v>82</v>
      </c>
      <c r="BM175" s="10" t="s">
        <v>337</v>
      </c>
    </row>
    <row r="176" spans="2:65" s="27" customFormat="1" ht="31.5" customHeight="1">
      <c r="B176" s="28"/>
      <c r="C176" s="189" t="s">
        <v>338</v>
      </c>
      <c r="D176" s="189" t="s">
        <v>135</v>
      </c>
      <c r="E176" s="190" t="s">
        <v>339</v>
      </c>
      <c r="F176" s="191" t="s">
        <v>340</v>
      </c>
      <c r="G176" s="192" t="s">
        <v>138</v>
      </c>
      <c r="H176" s="193">
        <v>46.2</v>
      </c>
      <c r="I176" s="194"/>
      <c r="J176" s="195">
        <f>ROUND(I176*H176,2)</f>
        <v>0</v>
      </c>
      <c r="K176" s="191" t="s">
        <v>139</v>
      </c>
      <c r="L176" s="49"/>
      <c r="M176" s="196"/>
      <c r="N176" s="197" t="s">
        <v>38</v>
      </c>
      <c r="O176" s="29"/>
      <c r="P176" s="198">
        <f>O176*H176</f>
        <v>0</v>
      </c>
      <c r="Q176" s="198">
        <v>0.26376</v>
      </c>
      <c r="R176" s="198">
        <f>Q176*H176</f>
        <v>12.185712</v>
      </c>
      <c r="S176" s="198">
        <v>0</v>
      </c>
      <c r="T176" s="199">
        <f>S176*H176</f>
        <v>0</v>
      </c>
      <c r="AR176" s="10" t="s">
        <v>82</v>
      </c>
      <c r="AT176" s="10" t="s">
        <v>135</v>
      </c>
      <c r="AU176" s="10" t="s">
        <v>76</v>
      </c>
      <c r="AY176" s="10" t="s">
        <v>133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0" t="s">
        <v>72</v>
      </c>
      <c r="BK176" s="200">
        <f>ROUND(I176*H176,2)</f>
        <v>0</v>
      </c>
      <c r="BL176" s="10" t="s">
        <v>82</v>
      </c>
      <c r="BM176" s="10" t="s">
        <v>341</v>
      </c>
    </row>
    <row r="177" spans="2:65" s="27" customFormat="1" ht="31.5" customHeight="1">
      <c r="B177" s="28"/>
      <c r="C177" s="189" t="s">
        <v>342</v>
      </c>
      <c r="D177" s="189" t="s">
        <v>135</v>
      </c>
      <c r="E177" s="190" t="s">
        <v>343</v>
      </c>
      <c r="F177" s="191" t="s">
        <v>344</v>
      </c>
      <c r="G177" s="192" t="s">
        <v>138</v>
      </c>
      <c r="H177" s="193">
        <v>46.2</v>
      </c>
      <c r="I177" s="194"/>
      <c r="J177" s="195">
        <f>ROUND(I177*H177,2)</f>
        <v>0</v>
      </c>
      <c r="K177" s="191" t="s">
        <v>139</v>
      </c>
      <c r="L177" s="49"/>
      <c r="M177" s="196"/>
      <c r="N177" s="197" t="s">
        <v>38</v>
      </c>
      <c r="O177" s="29"/>
      <c r="P177" s="198">
        <f>O177*H177</f>
        <v>0</v>
      </c>
      <c r="Q177" s="198">
        <v>0.12966</v>
      </c>
      <c r="R177" s="198">
        <f>Q177*H177</f>
        <v>5.990292</v>
      </c>
      <c r="S177" s="198">
        <v>0</v>
      </c>
      <c r="T177" s="199">
        <f>S177*H177</f>
        <v>0</v>
      </c>
      <c r="AR177" s="10" t="s">
        <v>82</v>
      </c>
      <c r="AT177" s="10" t="s">
        <v>135</v>
      </c>
      <c r="AU177" s="10" t="s">
        <v>76</v>
      </c>
      <c r="AY177" s="10" t="s">
        <v>133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0" t="s">
        <v>72</v>
      </c>
      <c r="BK177" s="200">
        <f>ROUND(I177*H177,2)</f>
        <v>0</v>
      </c>
      <c r="BL177" s="10" t="s">
        <v>82</v>
      </c>
      <c r="BM177" s="10" t="s">
        <v>345</v>
      </c>
    </row>
    <row r="178" spans="2:65" s="27" customFormat="1" ht="22.5" customHeight="1">
      <c r="B178" s="28"/>
      <c r="C178" s="189" t="s">
        <v>346</v>
      </c>
      <c r="D178" s="189" t="s">
        <v>135</v>
      </c>
      <c r="E178" s="190" t="s">
        <v>347</v>
      </c>
      <c r="F178" s="191" t="s">
        <v>348</v>
      </c>
      <c r="G178" s="192" t="s">
        <v>138</v>
      </c>
      <c r="H178" s="193">
        <v>46.2</v>
      </c>
      <c r="I178" s="194"/>
      <c r="J178" s="195">
        <f>ROUND(I178*H178,2)</f>
        <v>0</v>
      </c>
      <c r="K178" s="191" t="s">
        <v>139</v>
      </c>
      <c r="L178" s="49"/>
      <c r="M178" s="196"/>
      <c r="N178" s="197" t="s">
        <v>38</v>
      </c>
      <c r="O178" s="29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AR178" s="10" t="s">
        <v>82</v>
      </c>
      <c r="AT178" s="10" t="s">
        <v>135</v>
      </c>
      <c r="AU178" s="10" t="s">
        <v>76</v>
      </c>
      <c r="AY178" s="10" t="s">
        <v>133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0" t="s">
        <v>72</v>
      </c>
      <c r="BK178" s="200">
        <f>ROUND(I178*H178,2)</f>
        <v>0</v>
      </c>
      <c r="BL178" s="10" t="s">
        <v>82</v>
      </c>
      <c r="BM178" s="10" t="s">
        <v>349</v>
      </c>
    </row>
    <row r="179" spans="2:63" s="171" customFormat="1" ht="29.25" customHeight="1">
      <c r="B179" s="172"/>
      <c r="C179" s="173"/>
      <c r="D179" s="186" t="s">
        <v>66</v>
      </c>
      <c r="E179" s="187" t="s">
        <v>158</v>
      </c>
      <c r="F179" s="187" t="s">
        <v>350</v>
      </c>
      <c r="G179" s="173"/>
      <c r="H179" s="173"/>
      <c r="I179" s="176"/>
      <c r="J179" s="188">
        <f>BK179</f>
        <v>0</v>
      </c>
      <c r="K179" s="173"/>
      <c r="L179" s="178"/>
      <c r="M179" s="179"/>
      <c r="N179" s="180"/>
      <c r="O179" s="180"/>
      <c r="P179" s="181">
        <f>SUM(P180:P184)</f>
        <v>0</v>
      </c>
      <c r="Q179" s="180"/>
      <c r="R179" s="181">
        <f>SUM(R180:R184)</f>
        <v>0.80145288</v>
      </c>
      <c r="S179" s="180"/>
      <c r="T179" s="182">
        <f>SUM(T180:T184)</f>
        <v>0</v>
      </c>
      <c r="AR179" s="183" t="s">
        <v>72</v>
      </c>
      <c r="AT179" s="184" t="s">
        <v>66</v>
      </c>
      <c r="AU179" s="184" t="s">
        <v>72</v>
      </c>
      <c r="AY179" s="183" t="s">
        <v>133</v>
      </c>
      <c r="BK179" s="185">
        <f>SUM(BK180:BK184)</f>
        <v>0</v>
      </c>
    </row>
    <row r="180" spans="2:65" s="27" customFormat="1" ht="31.5" customHeight="1">
      <c r="B180" s="28"/>
      <c r="C180" s="189" t="s">
        <v>351</v>
      </c>
      <c r="D180" s="189" t="s">
        <v>135</v>
      </c>
      <c r="E180" s="190" t="s">
        <v>352</v>
      </c>
      <c r="F180" s="191" t="s">
        <v>353</v>
      </c>
      <c r="G180" s="192" t="s">
        <v>161</v>
      </c>
      <c r="H180" s="193">
        <v>0.35100000000000003</v>
      </c>
      <c r="I180" s="194"/>
      <c r="J180" s="195">
        <f>ROUND(I180*H180,2)</f>
        <v>0</v>
      </c>
      <c r="K180" s="191" t="s">
        <v>139</v>
      </c>
      <c r="L180" s="49"/>
      <c r="M180" s="196"/>
      <c r="N180" s="197" t="s">
        <v>38</v>
      </c>
      <c r="O180" s="29"/>
      <c r="P180" s="198">
        <f>O180*H180</f>
        <v>0</v>
      </c>
      <c r="Q180" s="198">
        <v>2.25634</v>
      </c>
      <c r="R180" s="198">
        <f>Q180*H180</f>
        <v>0.79197534</v>
      </c>
      <c r="S180" s="198">
        <v>0</v>
      </c>
      <c r="T180" s="199">
        <f>S180*H180</f>
        <v>0</v>
      </c>
      <c r="AR180" s="10" t="s">
        <v>82</v>
      </c>
      <c r="AT180" s="10" t="s">
        <v>135</v>
      </c>
      <c r="AU180" s="10" t="s">
        <v>76</v>
      </c>
      <c r="AY180" s="10" t="s">
        <v>133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0" t="s">
        <v>72</v>
      </c>
      <c r="BK180" s="200">
        <f>ROUND(I180*H180,2)</f>
        <v>0</v>
      </c>
      <c r="BL180" s="10" t="s">
        <v>82</v>
      </c>
      <c r="BM180" s="10" t="s">
        <v>354</v>
      </c>
    </row>
    <row r="181" spans="2:51" s="201" customFormat="1" ht="13.5">
      <c r="B181" s="202"/>
      <c r="C181" s="203"/>
      <c r="D181" s="204" t="s">
        <v>141</v>
      </c>
      <c r="E181" s="205"/>
      <c r="F181" s="206" t="s">
        <v>355</v>
      </c>
      <c r="G181" s="203"/>
      <c r="H181" s="207">
        <v>0.35100000000000003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141</v>
      </c>
      <c r="AU181" s="213" t="s">
        <v>76</v>
      </c>
      <c r="AV181" s="201" t="s">
        <v>76</v>
      </c>
      <c r="AW181" s="201" t="s">
        <v>31</v>
      </c>
      <c r="AX181" s="201" t="s">
        <v>72</v>
      </c>
      <c r="AY181" s="213" t="s">
        <v>133</v>
      </c>
    </row>
    <row r="182" spans="2:65" s="27" customFormat="1" ht="31.5" customHeight="1">
      <c r="B182" s="28"/>
      <c r="C182" s="189" t="s">
        <v>356</v>
      </c>
      <c r="D182" s="189" t="s">
        <v>135</v>
      </c>
      <c r="E182" s="190" t="s">
        <v>357</v>
      </c>
      <c r="F182" s="191" t="s">
        <v>358</v>
      </c>
      <c r="G182" s="192" t="s">
        <v>161</v>
      </c>
      <c r="H182" s="193">
        <v>0.35100000000000003</v>
      </c>
      <c r="I182" s="194"/>
      <c r="J182" s="195">
        <f>ROUND(I182*H182,2)</f>
        <v>0</v>
      </c>
      <c r="K182" s="191" t="s">
        <v>139</v>
      </c>
      <c r="L182" s="49"/>
      <c r="M182" s="196"/>
      <c r="N182" s="197" t="s">
        <v>38</v>
      </c>
      <c r="O182" s="29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AR182" s="10" t="s">
        <v>82</v>
      </c>
      <c r="AT182" s="10" t="s">
        <v>135</v>
      </c>
      <c r="AU182" s="10" t="s">
        <v>76</v>
      </c>
      <c r="AY182" s="10" t="s">
        <v>133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0" t="s">
        <v>72</v>
      </c>
      <c r="BK182" s="200">
        <f>ROUND(I182*H182,2)</f>
        <v>0</v>
      </c>
      <c r="BL182" s="10" t="s">
        <v>82</v>
      </c>
      <c r="BM182" s="10" t="s">
        <v>359</v>
      </c>
    </row>
    <row r="183" spans="2:65" s="27" customFormat="1" ht="22.5" customHeight="1">
      <c r="B183" s="28"/>
      <c r="C183" s="189" t="s">
        <v>360</v>
      </c>
      <c r="D183" s="189" t="s">
        <v>135</v>
      </c>
      <c r="E183" s="190" t="s">
        <v>361</v>
      </c>
      <c r="F183" s="191" t="s">
        <v>362</v>
      </c>
      <c r="G183" s="192" t="s">
        <v>288</v>
      </c>
      <c r="H183" s="193">
        <v>0.008999999999999998</v>
      </c>
      <c r="I183" s="194"/>
      <c r="J183" s="195">
        <f>ROUND(I183*H183,2)</f>
        <v>0</v>
      </c>
      <c r="K183" s="191"/>
      <c r="L183" s="49"/>
      <c r="M183" s="196"/>
      <c r="N183" s="197" t="s">
        <v>38</v>
      </c>
      <c r="O183" s="29"/>
      <c r="P183" s="198">
        <f>O183*H183</f>
        <v>0</v>
      </c>
      <c r="Q183" s="198">
        <v>1.05306</v>
      </c>
      <c r="R183" s="198">
        <f>Q183*H183</f>
        <v>0.009477539999999998</v>
      </c>
      <c r="S183" s="198">
        <v>0</v>
      </c>
      <c r="T183" s="199">
        <f>S183*H183</f>
        <v>0</v>
      </c>
      <c r="AR183" s="10" t="s">
        <v>82</v>
      </c>
      <c r="AT183" s="10" t="s">
        <v>135</v>
      </c>
      <c r="AU183" s="10" t="s">
        <v>76</v>
      </c>
      <c r="AY183" s="10" t="s">
        <v>133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0" t="s">
        <v>72</v>
      </c>
      <c r="BK183" s="200">
        <f>ROUND(I183*H183,2)</f>
        <v>0</v>
      </c>
      <c r="BL183" s="10" t="s">
        <v>82</v>
      </c>
      <c r="BM183" s="10" t="s">
        <v>363</v>
      </c>
    </row>
    <row r="184" spans="2:51" s="201" customFormat="1" ht="13.5">
      <c r="B184" s="202"/>
      <c r="C184" s="203"/>
      <c r="D184" s="214" t="s">
        <v>141</v>
      </c>
      <c r="E184" s="215"/>
      <c r="F184" s="216" t="s">
        <v>364</v>
      </c>
      <c r="G184" s="203"/>
      <c r="H184" s="217">
        <v>0.008999999999999998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141</v>
      </c>
      <c r="AU184" s="213" t="s">
        <v>76</v>
      </c>
      <c r="AV184" s="201" t="s">
        <v>76</v>
      </c>
      <c r="AW184" s="201" t="s">
        <v>31</v>
      </c>
      <c r="AX184" s="201" t="s">
        <v>72</v>
      </c>
      <c r="AY184" s="213" t="s">
        <v>133</v>
      </c>
    </row>
    <row r="185" spans="2:63" s="171" customFormat="1" ht="29.25" customHeight="1">
      <c r="B185" s="172"/>
      <c r="C185" s="173"/>
      <c r="D185" s="186" t="s">
        <v>66</v>
      </c>
      <c r="E185" s="187" t="s">
        <v>170</v>
      </c>
      <c r="F185" s="187" t="s">
        <v>365</v>
      </c>
      <c r="G185" s="173"/>
      <c r="H185" s="173"/>
      <c r="I185" s="176"/>
      <c r="J185" s="188">
        <f>BK185</f>
        <v>0</v>
      </c>
      <c r="K185" s="173"/>
      <c r="L185" s="178"/>
      <c r="M185" s="179"/>
      <c r="N185" s="180"/>
      <c r="O185" s="180"/>
      <c r="P185" s="181">
        <f>SUM(P186:P221)</f>
        <v>0</v>
      </c>
      <c r="Q185" s="180"/>
      <c r="R185" s="181">
        <f>SUM(R186:R221)</f>
        <v>2.0905646100000004</v>
      </c>
      <c r="S185" s="180"/>
      <c r="T185" s="182">
        <f>SUM(T186:T221)</f>
        <v>0</v>
      </c>
      <c r="AR185" s="183" t="s">
        <v>72</v>
      </c>
      <c r="AT185" s="184" t="s">
        <v>66</v>
      </c>
      <c r="AU185" s="184" t="s">
        <v>72</v>
      </c>
      <c r="AY185" s="183" t="s">
        <v>133</v>
      </c>
      <c r="BK185" s="185">
        <f>SUM(BK186:BK221)</f>
        <v>0</v>
      </c>
    </row>
    <row r="186" spans="2:65" s="27" customFormat="1" ht="31.5" customHeight="1">
      <c r="B186" s="28"/>
      <c r="C186" s="189" t="s">
        <v>366</v>
      </c>
      <c r="D186" s="189" t="s">
        <v>135</v>
      </c>
      <c r="E186" s="190" t="s">
        <v>367</v>
      </c>
      <c r="F186" s="191" t="s">
        <v>368</v>
      </c>
      <c r="G186" s="192" t="s">
        <v>156</v>
      </c>
      <c r="H186" s="193">
        <v>509.4</v>
      </c>
      <c r="I186" s="194"/>
      <c r="J186" s="195">
        <f>ROUND(I186*H186,2)</f>
        <v>0</v>
      </c>
      <c r="K186" s="191" t="s">
        <v>139</v>
      </c>
      <c r="L186" s="49"/>
      <c r="M186" s="196"/>
      <c r="N186" s="197" t="s">
        <v>38</v>
      </c>
      <c r="O186" s="29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AR186" s="10" t="s">
        <v>82</v>
      </c>
      <c r="AT186" s="10" t="s">
        <v>135</v>
      </c>
      <c r="AU186" s="10" t="s">
        <v>76</v>
      </c>
      <c r="AY186" s="10" t="s">
        <v>133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0" t="s">
        <v>72</v>
      </c>
      <c r="BK186" s="200">
        <f>ROUND(I186*H186,2)</f>
        <v>0</v>
      </c>
      <c r="BL186" s="10" t="s">
        <v>82</v>
      </c>
      <c r="BM186" s="10" t="s">
        <v>369</v>
      </c>
    </row>
    <row r="187" spans="2:65" s="27" customFormat="1" ht="22.5" customHeight="1">
      <c r="B187" s="28"/>
      <c r="C187" s="242" t="s">
        <v>370</v>
      </c>
      <c r="D187" s="242" t="s">
        <v>285</v>
      </c>
      <c r="E187" s="243" t="s">
        <v>371</v>
      </c>
      <c r="F187" s="244" t="s">
        <v>372</v>
      </c>
      <c r="G187" s="245" t="s">
        <v>156</v>
      </c>
      <c r="H187" s="246">
        <v>517.041</v>
      </c>
      <c r="I187" s="247"/>
      <c r="J187" s="248">
        <f>ROUND(I187*H187,2)</f>
        <v>0</v>
      </c>
      <c r="K187" s="244"/>
      <c r="L187" s="249"/>
      <c r="M187" s="250"/>
      <c r="N187" s="251" t="s">
        <v>38</v>
      </c>
      <c r="O187" s="29"/>
      <c r="P187" s="198">
        <f>O187*H187</f>
        <v>0</v>
      </c>
      <c r="Q187" s="198">
        <v>0.0010600000000000002</v>
      </c>
      <c r="R187" s="198">
        <f>Q187*H187</f>
        <v>0.5480634600000002</v>
      </c>
      <c r="S187" s="198">
        <v>0</v>
      </c>
      <c r="T187" s="199">
        <f>S187*H187</f>
        <v>0</v>
      </c>
      <c r="AR187" s="10" t="s">
        <v>170</v>
      </c>
      <c r="AT187" s="10" t="s">
        <v>285</v>
      </c>
      <c r="AU187" s="10" t="s">
        <v>76</v>
      </c>
      <c r="AY187" s="10" t="s">
        <v>133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0" t="s">
        <v>72</v>
      </c>
      <c r="BK187" s="200">
        <f>ROUND(I187*H187,2)</f>
        <v>0</v>
      </c>
      <c r="BL187" s="10" t="s">
        <v>82</v>
      </c>
      <c r="BM187" s="10" t="s">
        <v>373</v>
      </c>
    </row>
    <row r="188" spans="2:51" s="201" customFormat="1" ht="13.5">
      <c r="B188" s="202"/>
      <c r="C188" s="203"/>
      <c r="D188" s="204" t="s">
        <v>141</v>
      </c>
      <c r="E188" s="205"/>
      <c r="F188" s="206" t="s">
        <v>374</v>
      </c>
      <c r="G188" s="203"/>
      <c r="H188" s="207">
        <v>517.041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141</v>
      </c>
      <c r="AU188" s="213" t="s">
        <v>76</v>
      </c>
      <c r="AV188" s="201" t="s">
        <v>76</v>
      </c>
      <c r="AW188" s="201" t="s">
        <v>31</v>
      </c>
      <c r="AX188" s="201" t="s">
        <v>72</v>
      </c>
      <c r="AY188" s="213" t="s">
        <v>133</v>
      </c>
    </row>
    <row r="189" spans="2:65" s="27" customFormat="1" ht="31.5" customHeight="1">
      <c r="B189" s="28"/>
      <c r="C189" s="189" t="s">
        <v>375</v>
      </c>
      <c r="D189" s="189" t="s">
        <v>135</v>
      </c>
      <c r="E189" s="190" t="s">
        <v>376</v>
      </c>
      <c r="F189" s="191" t="s">
        <v>377</v>
      </c>
      <c r="G189" s="192" t="s">
        <v>156</v>
      </c>
      <c r="H189" s="193">
        <v>0.6000000000000001</v>
      </c>
      <c r="I189" s="194"/>
      <c r="J189" s="195">
        <f>ROUND(I189*H189,2)</f>
        <v>0</v>
      </c>
      <c r="K189" s="191" t="s">
        <v>139</v>
      </c>
      <c r="L189" s="49"/>
      <c r="M189" s="196"/>
      <c r="N189" s="197" t="s">
        <v>38</v>
      </c>
      <c r="O189" s="29"/>
      <c r="P189" s="198">
        <f>O189*H189</f>
        <v>0</v>
      </c>
      <c r="Q189" s="198">
        <v>3.0000000000000004E-05</v>
      </c>
      <c r="R189" s="198">
        <f>Q189*H189</f>
        <v>1.8000000000000004E-05</v>
      </c>
      <c r="S189" s="198">
        <v>0</v>
      </c>
      <c r="T189" s="199">
        <f>S189*H189</f>
        <v>0</v>
      </c>
      <c r="AR189" s="10" t="s">
        <v>82</v>
      </c>
      <c r="AT189" s="10" t="s">
        <v>135</v>
      </c>
      <c r="AU189" s="10" t="s">
        <v>76</v>
      </c>
      <c r="AY189" s="10" t="s">
        <v>133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0" t="s">
        <v>72</v>
      </c>
      <c r="BK189" s="200">
        <f>ROUND(I189*H189,2)</f>
        <v>0</v>
      </c>
      <c r="BL189" s="10" t="s">
        <v>82</v>
      </c>
      <c r="BM189" s="10" t="s">
        <v>378</v>
      </c>
    </row>
    <row r="190" spans="2:65" s="27" customFormat="1" ht="22.5" customHeight="1">
      <c r="B190" s="28"/>
      <c r="C190" s="242" t="s">
        <v>379</v>
      </c>
      <c r="D190" s="242" t="s">
        <v>285</v>
      </c>
      <c r="E190" s="243" t="s">
        <v>380</v>
      </c>
      <c r="F190" s="244" t="s">
        <v>381</v>
      </c>
      <c r="G190" s="245" t="s">
        <v>311</v>
      </c>
      <c r="H190" s="246">
        <v>1</v>
      </c>
      <c r="I190" s="247"/>
      <c r="J190" s="248">
        <f>ROUND(I190*H190,2)</f>
        <v>0</v>
      </c>
      <c r="K190" s="244" t="s">
        <v>139</v>
      </c>
      <c r="L190" s="249"/>
      <c r="M190" s="250"/>
      <c r="N190" s="251" t="s">
        <v>38</v>
      </c>
      <c r="O190" s="29"/>
      <c r="P190" s="198">
        <f>O190*H190</f>
        <v>0</v>
      </c>
      <c r="Q190" s="198">
        <v>0.021560000000000003</v>
      </c>
      <c r="R190" s="198">
        <f>Q190*H190</f>
        <v>0.021560000000000003</v>
      </c>
      <c r="S190" s="198">
        <v>0</v>
      </c>
      <c r="T190" s="199">
        <f>S190*H190</f>
        <v>0</v>
      </c>
      <c r="AR190" s="10" t="s">
        <v>170</v>
      </c>
      <c r="AT190" s="10" t="s">
        <v>285</v>
      </c>
      <c r="AU190" s="10" t="s">
        <v>76</v>
      </c>
      <c r="AY190" s="10" t="s">
        <v>133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0" t="s">
        <v>72</v>
      </c>
      <c r="BK190" s="200">
        <f>ROUND(I190*H190,2)</f>
        <v>0</v>
      </c>
      <c r="BL190" s="10" t="s">
        <v>82</v>
      </c>
      <c r="BM190" s="10" t="s">
        <v>382</v>
      </c>
    </row>
    <row r="191" spans="2:65" s="27" customFormat="1" ht="22.5" customHeight="1">
      <c r="B191" s="28"/>
      <c r="C191" s="189" t="s">
        <v>383</v>
      </c>
      <c r="D191" s="189" t="s">
        <v>135</v>
      </c>
      <c r="E191" s="190" t="s">
        <v>384</v>
      </c>
      <c r="F191" s="191" t="s">
        <v>385</v>
      </c>
      <c r="G191" s="192" t="s">
        <v>311</v>
      </c>
      <c r="H191" s="193">
        <v>34</v>
      </c>
      <c r="I191" s="194"/>
      <c r="J191" s="195">
        <f>ROUND(I191*H191,2)</f>
        <v>0</v>
      </c>
      <c r="K191" s="191" t="s">
        <v>139</v>
      </c>
      <c r="L191" s="49"/>
      <c r="M191" s="196"/>
      <c r="N191" s="197" t="s">
        <v>38</v>
      </c>
      <c r="O191" s="29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AR191" s="10" t="s">
        <v>82</v>
      </c>
      <c r="AT191" s="10" t="s">
        <v>135</v>
      </c>
      <c r="AU191" s="10" t="s">
        <v>76</v>
      </c>
      <c r="AY191" s="10" t="s">
        <v>133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0" t="s">
        <v>72</v>
      </c>
      <c r="BK191" s="200">
        <f>ROUND(I191*H191,2)</f>
        <v>0</v>
      </c>
      <c r="BL191" s="10" t="s">
        <v>82</v>
      </c>
      <c r="BM191" s="10" t="s">
        <v>386</v>
      </c>
    </row>
    <row r="192" spans="2:51" s="201" customFormat="1" ht="13.5">
      <c r="B192" s="202"/>
      <c r="C192" s="203"/>
      <c r="D192" s="204" t="s">
        <v>141</v>
      </c>
      <c r="E192" s="205"/>
      <c r="F192" s="206" t="s">
        <v>387</v>
      </c>
      <c r="G192" s="203"/>
      <c r="H192" s="207">
        <v>34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141</v>
      </c>
      <c r="AU192" s="213" t="s">
        <v>76</v>
      </c>
      <c r="AV192" s="201" t="s">
        <v>76</v>
      </c>
      <c r="AW192" s="201" t="s">
        <v>31</v>
      </c>
      <c r="AX192" s="201" t="s">
        <v>72</v>
      </c>
      <c r="AY192" s="213" t="s">
        <v>133</v>
      </c>
    </row>
    <row r="193" spans="2:65" s="27" customFormat="1" ht="22.5" customHeight="1">
      <c r="B193" s="28"/>
      <c r="C193" s="242" t="s">
        <v>388</v>
      </c>
      <c r="D193" s="242" t="s">
        <v>285</v>
      </c>
      <c r="E193" s="243" t="s">
        <v>389</v>
      </c>
      <c r="F193" s="244" t="s">
        <v>390</v>
      </c>
      <c r="G193" s="245" t="s">
        <v>311</v>
      </c>
      <c r="H193" s="246">
        <v>25</v>
      </c>
      <c r="I193" s="247"/>
      <c r="J193" s="248">
        <f>ROUND(I193*H193,2)</f>
        <v>0</v>
      </c>
      <c r="K193" s="244" t="s">
        <v>139</v>
      </c>
      <c r="L193" s="249"/>
      <c r="M193" s="250"/>
      <c r="N193" s="251" t="s">
        <v>38</v>
      </c>
      <c r="O193" s="29"/>
      <c r="P193" s="198">
        <f>O193*H193</f>
        <v>0</v>
      </c>
      <c r="Q193" s="198">
        <v>0.00016999999999999999</v>
      </c>
      <c r="R193" s="198">
        <f>Q193*H193</f>
        <v>0.0042499999999999994</v>
      </c>
      <c r="S193" s="198">
        <v>0</v>
      </c>
      <c r="T193" s="199">
        <f>S193*H193</f>
        <v>0</v>
      </c>
      <c r="AR193" s="10" t="s">
        <v>170</v>
      </c>
      <c r="AT193" s="10" t="s">
        <v>285</v>
      </c>
      <c r="AU193" s="10" t="s">
        <v>76</v>
      </c>
      <c r="AY193" s="10" t="s">
        <v>133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0" t="s">
        <v>72</v>
      </c>
      <c r="BK193" s="200">
        <f>ROUND(I193*H193,2)</f>
        <v>0</v>
      </c>
      <c r="BL193" s="10" t="s">
        <v>82</v>
      </c>
      <c r="BM193" s="10" t="s">
        <v>391</v>
      </c>
    </row>
    <row r="194" spans="2:65" s="27" customFormat="1" ht="22.5" customHeight="1">
      <c r="B194" s="28"/>
      <c r="C194" s="242" t="s">
        <v>392</v>
      </c>
      <c r="D194" s="242" t="s">
        <v>285</v>
      </c>
      <c r="E194" s="243" t="s">
        <v>393</v>
      </c>
      <c r="F194" s="244" t="s">
        <v>394</v>
      </c>
      <c r="G194" s="245" t="s">
        <v>311</v>
      </c>
      <c r="H194" s="246">
        <v>2.03</v>
      </c>
      <c r="I194" s="247"/>
      <c r="J194" s="248">
        <f>ROUND(I194*H194,2)</f>
        <v>0</v>
      </c>
      <c r="K194" s="244" t="s">
        <v>139</v>
      </c>
      <c r="L194" s="249"/>
      <c r="M194" s="250"/>
      <c r="N194" s="251" t="s">
        <v>38</v>
      </c>
      <c r="O194" s="29"/>
      <c r="P194" s="198">
        <f>O194*H194</f>
        <v>0</v>
      </c>
      <c r="Q194" s="198">
        <v>0.0015999999999999999</v>
      </c>
      <c r="R194" s="198">
        <f>Q194*H194</f>
        <v>0.0032479999999999996</v>
      </c>
      <c r="S194" s="198">
        <v>0</v>
      </c>
      <c r="T194" s="199">
        <f>S194*H194</f>
        <v>0</v>
      </c>
      <c r="AR194" s="10" t="s">
        <v>170</v>
      </c>
      <c r="AT194" s="10" t="s">
        <v>285</v>
      </c>
      <c r="AU194" s="10" t="s">
        <v>76</v>
      </c>
      <c r="AY194" s="10" t="s">
        <v>133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0" t="s">
        <v>72</v>
      </c>
      <c r="BK194" s="200">
        <f>ROUND(I194*H194,2)</f>
        <v>0</v>
      </c>
      <c r="BL194" s="10" t="s">
        <v>82</v>
      </c>
      <c r="BM194" s="10" t="s">
        <v>395</v>
      </c>
    </row>
    <row r="195" spans="2:51" s="201" customFormat="1" ht="13.5">
      <c r="B195" s="202"/>
      <c r="C195" s="203"/>
      <c r="D195" s="204" t="s">
        <v>141</v>
      </c>
      <c r="E195" s="205"/>
      <c r="F195" s="206" t="s">
        <v>396</v>
      </c>
      <c r="G195" s="203"/>
      <c r="H195" s="207">
        <v>2.03</v>
      </c>
      <c r="I195" s="208"/>
      <c r="J195" s="203"/>
      <c r="K195" s="203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141</v>
      </c>
      <c r="AU195" s="213" t="s">
        <v>76</v>
      </c>
      <c r="AV195" s="201" t="s">
        <v>76</v>
      </c>
      <c r="AW195" s="201" t="s">
        <v>31</v>
      </c>
      <c r="AX195" s="201" t="s">
        <v>72</v>
      </c>
      <c r="AY195" s="213" t="s">
        <v>133</v>
      </c>
    </row>
    <row r="196" spans="2:65" s="27" customFormat="1" ht="22.5" customHeight="1">
      <c r="B196" s="28"/>
      <c r="C196" s="242" t="s">
        <v>397</v>
      </c>
      <c r="D196" s="242" t="s">
        <v>285</v>
      </c>
      <c r="E196" s="243" t="s">
        <v>398</v>
      </c>
      <c r="F196" s="244" t="s">
        <v>399</v>
      </c>
      <c r="G196" s="245" t="s">
        <v>311</v>
      </c>
      <c r="H196" s="246">
        <v>5.075</v>
      </c>
      <c r="I196" s="247"/>
      <c r="J196" s="248">
        <f>ROUND(I196*H196,2)</f>
        <v>0</v>
      </c>
      <c r="K196" s="244" t="s">
        <v>139</v>
      </c>
      <c r="L196" s="249"/>
      <c r="M196" s="250"/>
      <c r="N196" s="251" t="s">
        <v>38</v>
      </c>
      <c r="O196" s="29"/>
      <c r="P196" s="198">
        <f>O196*H196</f>
        <v>0</v>
      </c>
      <c r="Q196" s="198">
        <v>0.00035999999999999997</v>
      </c>
      <c r="R196" s="198">
        <f>Q196*H196</f>
        <v>0.0018269999999999998</v>
      </c>
      <c r="S196" s="198">
        <v>0</v>
      </c>
      <c r="T196" s="199">
        <f>S196*H196</f>
        <v>0</v>
      </c>
      <c r="AR196" s="10" t="s">
        <v>170</v>
      </c>
      <c r="AT196" s="10" t="s">
        <v>285</v>
      </c>
      <c r="AU196" s="10" t="s">
        <v>76</v>
      </c>
      <c r="AY196" s="10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0" t="s">
        <v>72</v>
      </c>
      <c r="BK196" s="200">
        <f>ROUND(I196*H196,2)</f>
        <v>0</v>
      </c>
      <c r="BL196" s="10" t="s">
        <v>82</v>
      </c>
      <c r="BM196" s="10" t="s">
        <v>400</v>
      </c>
    </row>
    <row r="197" spans="2:51" s="201" customFormat="1" ht="13.5">
      <c r="B197" s="202"/>
      <c r="C197" s="203"/>
      <c r="D197" s="204" t="s">
        <v>141</v>
      </c>
      <c r="E197" s="205"/>
      <c r="F197" s="206" t="s">
        <v>401</v>
      </c>
      <c r="G197" s="203"/>
      <c r="H197" s="207">
        <v>5.075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141</v>
      </c>
      <c r="AU197" s="213" t="s">
        <v>76</v>
      </c>
      <c r="AV197" s="201" t="s">
        <v>76</v>
      </c>
      <c r="AW197" s="201" t="s">
        <v>31</v>
      </c>
      <c r="AX197" s="201" t="s">
        <v>72</v>
      </c>
      <c r="AY197" s="213" t="s">
        <v>133</v>
      </c>
    </row>
    <row r="198" spans="2:65" s="27" customFormat="1" ht="22.5" customHeight="1">
      <c r="B198" s="28"/>
      <c r="C198" s="242" t="s">
        <v>402</v>
      </c>
      <c r="D198" s="242" t="s">
        <v>285</v>
      </c>
      <c r="E198" s="243" t="s">
        <v>403</v>
      </c>
      <c r="F198" s="244" t="s">
        <v>404</v>
      </c>
      <c r="G198" s="245" t="s">
        <v>311</v>
      </c>
      <c r="H198" s="246">
        <v>1.015</v>
      </c>
      <c r="I198" s="247"/>
      <c r="J198" s="248">
        <f aca="true" t="shared" si="0" ref="J198:J221">ROUND(I198*H198,2)</f>
        <v>0</v>
      </c>
      <c r="K198" s="244"/>
      <c r="L198" s="249"/>
      <c r="M198" s="250"/>
      <c r="N198" s="251" t="s">
        <v>38</v>
      </c>
      <c r="O198" s="29"/>
      <c r="P198" s="198">
        <f aca="true" t="shared" si="1" ref="P198:P221">O198*H198</f>
        <v>0</v>
      </c>
      <c r="Q198" s="198">
        <v>0.00035999999999999997</v>
      </c>
      <c r="R198" s="198">
        <f aca="true" t="shared" si="2" ref="R198:R221">Q198*H198</f>
        <v>0.00036539999999999994</v>
      </c>
      <c r="S198" s="198">
        <v>0</v>
      </c>
      <c r="T198" s="199">
        <f aca="true" t="shared" si="3" ref="T198:T221">S198*H198</f>
        <v>0</v>
      </c>
      <c r="AR198" s="10" t="s">
        <v>170</v>
      </c>
      <c r="AT198" s="10" t="s">
        <v>285</v>
      </c>
      <c r="AU198" s="10" t="s">
        <v>76</v>
      </c>
      <c r="AY198" s="10" t="s">
        <v>133</v>
      </c>
      <c r="BE198" s="200">
        <f aca="true" t="shared" si="4" ref="BE198:BE221">IF(N198="základní",J198,0)</f>
        <v>0</v>
      </c>
      <c r="BF198" s="200">
        <f aca="true" t="shared" si="5" ref="BF198:BF221">IF(N198="snížená",J198,0)</f>
        <v>0</v>
      </c>
      <c r="BG198" s="200">
        <f aca="true" t="shared" si="6" ref="BG198:BG221">IF(N198="zákl. přenesená",J198,0)</f>
        <v>0</v>
      </c>
      <c r="BH198" s="200">
        <f aca="true" t="shared" si="7" ref="BH198:BH221">IF(N198="sníž. přenesená",J198,0)</f>
        <v>0</v>
      </c>
      <c r="BI198" s="200">
        <f aca="true" t="shared" si="8" ref="BI198:BI221">IF(N198="nulová",J198,0)</f>
        <v>0</v>
      </c>
      <c r="BJ198" s="10" t="s">
        <v>72</v>
      </c>
      <c r="BK198" s="200">
        <f aca="true" t="shared" si="9" ref="BK198:BK221">ROUND(I198*H198,2)</f>
        <v>0</v>
      </c>
      <c r="BL198" s="10" t="s">
        <v>82</v>
      </c>
      <c r="BM198" s="10" t="s">
        <v>405</v>
      </c>
    </row>
    <row r="199" spans="2:65" s="27" customFormat="1" ht="22.5" customHeight="1">
      <c r="B199" s="28"/>
      <c r="C199" s="242" t="s">
        <v>406</v>
      </c>
      <c r="D199" s="242" t="s">
        <v>285</v>
      </c>
      <c r="E199" s="243" t="s">
        <v>407</v>
      </c>
      <c r="F199" s="244" t="s">
        <v>408</v>
      </c>
      <c r="G199" s="245" t="s">
        <v>311</v>
      </c>
      <c r="H199" s="246">
        <v>1.015</v>
      </c>
      <c r="I199" s="247"/>
      <c r="J199" s="248">
        <f t="shared" si="0"/>
        <v>0</v>
      </c>
      <c r="K199" s="244"/>
      <c r="L199" s="249"/>
      <c r="M199" s="250"/>
      <c r="N199" s="251" t="s">
        <v>38</v>
      </c>
      <c r="O199" s="29"/>
      <c r="P199" s="198">
        <f t="shared" si="1"/>
        <v>0</v>
      </c>
      <c r="Q199" s="198">
        <v>0.00035999999999999997</v>
      </c>
      <c r="R199" s="198">
        <f t="shared" si="2"/>
        <v>0.00036539999999999994</v>
      </c>
      <c r="S199" s="198">
        <v>0</v>
      </c>
      <c r="T199" s="199">
        <f t="shared" si="3"/>
        <v>0</v>
      </c>
      <c r="AR199" s="10" t="s">
        <v>170</v>
      </c>
      <c r="AT199" s="10" t="s">
        <v>285</v>
      </c>
      <c r="AU199" s="10" t="s">
        <v>76</v>
      </c>
      <c r="AY199" s="10" t="s">
        <v>133</v>
      </c>
      <c r="BE199" s="200">
        <f t="shared" si="4"/>
        <v>0</v>
      </c>
      <c r="BF199" s="200">
        <f t="shared" si="5"/>
        <v>0</v>
      </c>
      <c r="BG199" s="200">
        <f t="shared" si="6"/>
        <v>0</v>
      </c>
      <c r="BH199" s="200">
        <f t="shared" si="7"/>
        <v>0</v>
      </c>
      <c r="BI199" s="200">
        <f t="shared" si="8"/>
        <v>0</v>
      </c>
      <c r="BJ199" s="10" t="s">
        <v>72</v>
      </c>
      <c r="BK199" s="200">
        <f t="shared" si="9"/>
        <v>0</v>
      </c>
      <c r="BL199" s="10" t="s">
        <v>82</v>
      </c>
      <c r="BM199" s="10" t="s">
        <v>409</v>
      </c>
    </row>
    <row r="200" spans="2:65" s="27" customFormat="1" ht="22.5" customHeight="1">
      <c r="B200" s="28"/>
      <c r="C200" s="189" t="s">
        <v>410</v>
      </c>
      <c r="D200" s="189" t="s">
        <v>135</v>
      </c>
      <c r="E200" s="190" t="s">
        <v>411</v>
      </c>
      <c r="F200" s="191" t="s">
        <v>412</v>
      </c>
      <c r="G200" s="192" t="s">
        <v>311</v>
      </c>
      <c r="H200" s="193">
        <v>1</v>
      </c>
      <c r="I200" s="194"/>
      <c r="J200" s="195">
        <f t="shared" si="0"/>
        <v>0</v>
      </c>
      <c r="K200" s="191" t="s">
        <v>139</v>
      </c>
      <c r="L200" s="49"/>
      <c r="M200" s="196"/>
      <c r="N200" s="197" t="s">
        <v>38</v>
      </c>
      <c r="O200" s="29"/>
      <c r="P200" s="198">
        <f t="shared" si="1"/>
        <v>0</v>
      </c>
      <c r="Q200" s="198">
        <v>0</v>
      </c>
      <c r="R200" s="198">
        <f t="shared" si="2"/>
        <v>0</v>
      </c>
      <c r="S200" s="198">
        <v>0</v>
      </c>
      <c r="T200" s="199">
        <f t="shared" si="3"/>
        <v>0</v>
      </c>
      <c r="AR200" s="10" t="s">
        <v>82</v>
      </c>
      <c r="AT200" s="10" t="s">
        <v>135</v>
      </c>
      <c r="AU200" s="10" t="s">
        <v>76</v>
      </c>
      <c r="AY200" s="10" t="s">
        <v>133</v>
      </c>
      <c r="BE200" s="200">
        <f t="shared" si="4"/>
        <v>0</v>
      </c>
      <c r="BF200" s="200">
        <f t="shared" si="5"/>
        <v>0</v>
      </c>
      <c r="BG200" s="200">
        <f t="shared" si="6"/>
        <v>0</v>
      </c>
      <c r="BH200" s="200">
        <f t="shared" si="7"/>
        <v>0</v>
      </c>
      <c r="BI200" s="200">
        <f t="shared" si="8"/>
        <v>0</v>
      </c>
      <c r="BJ200" s="10" t="s">
        <v>72</v>
      </c>
      <c r="BK200" s="200">
        <f t="shared" si="9"/>
        <v>0</v>
      </c>
      <c r="BL200" s="10" t="s">
        <v>82</v>
      </c>
      <c r="BM200" s="10" t="s">
        <v>413</v>
      </c>
    </row>
    <row r="201" spans="2:65" s="27" customFormat="1" ht="22.5" customHeight="1">
      <c r="B201" s="28"/>
      <c r="C201" s="242" t="s">
        <v>414</v>
      </c>
      <c r="D201" s="242" t="s">
        <v>285</v>
      </c>
      <c r="E201" s="243" t="s">
        <v>415</v>
      </c>
      <c r="F201" s="244" t="s">
        <v>416</v>
      </c>
      <c r="G201" s="245" t="s">
        <v>311</v>
      </c>
      <c r="H201" s="246">
        <v>1.015</v>
      </c>
      <c r="I201" s="247"/>
      <c r="J201" s="248">
        <f t="shared" si="0"/>
        <v>0</v>
      </c>
      <c r="K201" s="244"/>
      <c r="L201" s="249"/>
      <c r="M201" s="250"/>
      <c r="N201" s="251" t="s">
        <v>38</v>
      </c>
      <c r="O201" s="29"/>
      <c r="P201" s="198">
        <f t="shared" si="1"/>
        <v>0</v>
      </c>
      <c r="Q201" s="198">
        <v>0.0007499999999999999</v>
      </c>
      <c r="R201" s="198">
        <f t="shared" si="2"/>
        <v>0.0007612499999999999</v>
      </c>
      <c r="S201" s="198">
        <v>0</v>
      </c>
      <c r="T201" s="199">
        <f t="shared" si="3"/>
        <v>0</v>
      </c>
      <c r="AR201" s="10" t="s">
        <v>170</v>
      </c>
      <c r="AT201" s="10" t="s">
        <v>285</v>
      </c>
      <c r="AU201" s="10" t="s">
        <v>76</v>
      </c>
      <c r="AY201" s="10" t="s">
        <v>133</v>
      </c>
      <c r="BE201" s="200">
        <f t="shared" si="4"/>
        <v>0</v>
      </c>
      <c r="BF201" s="200">
        <f t="shared" si="5"/>
        <v>0</v>
      </c>
      <c r="BG201" s="200">
        <f t="shared" si="6"/>
        <v>0</v>
      </c>
      <c r="BH201" s="200">
        <f t="shared" si="7"/>
        <v>0</v>
      </c>
      <c r="BI201" s="200">
        <f t="shared" si="8"/>
        <v>0</v>
      </c>
      <c r="BJ201" s="10" t="s">
        <v>72</v>
      </c>
      <c r="BK201" s="200">
        <f t="shared" si="9"/>
        <v>0</v>
      </c>
      <c r="BL201" s="10" t="s">
        <v>82</v>
      </c>
      <c r="BM201" s="10" t="s">
        <v>417</v>
      </c>
    </row>
    <row r="202" spans="2:65" s="27" customFormat="1" ht="22.5" customHeight="1">
      <c r="B202" s="28"/>
      <c r="C202" s="189" t="s">
        <v>418</v>
      </c>
      <c r="D202" s="189" t="s">
        <v>135</v>
      </c>
      <c r="E202" s="190" t="s">
        <v>419</v>
      </c>
      <c r="F202" s="191" t="s">
        <v>420</v>
      </c>
      <c r="G202" s="192" t="s">
        <v>311</v>
      </c>
      <c r="H202" s="193">
        <v>1</v>
      </c>
      <c r="I202" s="194"/>
      <c r="J202" s="195">
        <f t="shared" si="0"/>
        <v>0</v>
      </c>
      <c r="K202" s="191" t="s">
        <v>139</v>
      </c>
      <c r="L202" s="49"/>
      <c r="M202" s="196"/>
      <c r="N202" s="197" t="s">
        <v>38</v>
      </c>
      <c r="O202" s="29"/>
      <c r="P202" s="198">
        <f t="shared" si="1"/>
        <v>0</v>
      </c>
      <c r="Q202" s="198">
        <v>0.00072</v>
      </c>
      <c r="R202" s="198">
        <f t="shared" si="2"/>
        <v>0.00072</v>
      </c>
      <c r="S202" s="198">
        <v>0</v>
      </c>
      <c r="T202" s="199">
        <f t="shared" si="3"/>
        <v>0</v>
      </c>
      <c r="AR202" s="10" t="s">
        <v>82</v>
      </c>
      <c r="AT202" s="10" t="s">
        <v>135</v>
      </c>
      <c r="AU202" s="10" t="s">
        <v>76</v>
      </c>
      <c r="AY202" s="10" t="s">
        <v>133</v>
      </c>
      <c r="BE202" s="200">
        <f t="shared" si="4"/>
        <v>0</v>
      </c>
      <c r="BF202" s="200">
        <f t="shared" si="5"/>
        <v>0</v>
      </c>
      <c r="BG202" s="200">
        <f t="shared" si="6"/>
        <v>0</v>
      </c>
      <c r="BH202" s="200">
        <f t="shared" si="7"/>
        <v>0</v>
      </c>
      <c r="BI202" s="200">
        <f t="shared" si="8"/>
        <v>0</v>
      </c>
      <c r="BJ202" s="10" t="s">
        <v>72</v>
      </c>
      <c r="BK202" s="200">
        <f t="shared" si="9"/>
        <v>0</v>
      </c>
      <c r="BL202" s="10" t="s">
        <v>82</v>
      </c>
      <c r="BM202" s="10" t="s">
        <v>421</v>
      </c>
    </row>
    <row r="203" spans="2:65" s="27" customFormat="1" ht="22.5" customHeight="1">
      <c r="B203" s="28"/>
      <c r="C203" s="242" t="s">
        <v>422</v>
      </c>
      <c r="D203" s="242" t="s">
        <v>285</v>
      </c>
      <c r="E203" s="243" t="s">
        <v>423</v>
      </c>
      <c r="F203" s="244" t="s">
        <v>424</v>
      </c>
      <c r="G203" s="245" t="s">
        <v>311</v>
      </c>
      <c r="H203" s="246">
        <v>1.01</v>
      </c>
      <c r="I203" s="247"/>
      <c r="J203" s="248">
        <f t="shared" si="0"/>
        <v>0</v>
      </c>
      <c r="K203" s="244"/>
      <c r="L203" s="249"/>
      <c r="M203" s="250"/>
      <c r="N203" s="251" t="s">
        <v>38</v>
      </c>
      <c r="O203" s="29"/>
      <c r="P203" s="198">
        <f t="shared" si="1"/>
        <v>0</v>
      </c>
      <c r="Q203" s="198">
        <v>0.0044599999999999996</v>
      </c>
      <c r="R203" s="198">
        <f t="shared" si="2"/>
        <v>0.004504599999999999</v>
      </c>
      <c r="S203" s="198">
        <v>0</v>
      </c>
      <c r="T203" s="199">
        <f t="shared" si="3"/>
        <v>0</v>
      </c>
      <c r="AR203" s="10" t="s">
        <v>170</v>
      </c>
      <c r="AT203" s="10" t="s">
        <v>285</v>
      </c>
      <c r="AU203" s="10" t="s">
        <v>76</v>
      </c>
      <c r="AY203" s="10" t="s">
        <v>133</v>
      </c>
      <c r="BE203" s="200">
        <f t="shared" si="4"/>
        <v>0</v>
      </c>
      <c r="BF203" s="200">
        <f t="shared" si="5"/>
        <v>0</v>
      </c>
      <c r="BG203" s="200">
        <f t="shared" si="6"/>
        <v>0</v>
      </c>
      <c r="BH203" s="200">
        <f t="shared" si="7"/>
        <v>0</v>
      </c>
      <c r="BI203" s="200">
        <f t="shared" si="8"/>
        <v>0</v>
      </c>
      <c r="BJ203" s="10" t="s">
        <v>72</v>
      </c>
      <c r="BK203" s="200">
        <f t="shared" si="9"/>
        <v>0</v>
      </c>
      <c r="BL203" s="10" t="s">
        <v>82</v>
      </c>
      <c r="BM203" s="10" t="s">
        <v>425</v>
      </c>
    </row>
    <row r="204" spans="2:65" s="27" customFormat="1" ht="22.5" customHeight="1">
      <c r="B204" s="28"/>
      <c r="C204" s="189" t="s">
        <v>426</v>
      </c>
      <c r="D204" s="189" t="s">
        <v>135</v>
      </c>
      <c r="E204" s="190" t="s">
        <v>427</v>
      </c>
      <c r="F204" s="191" t="s">
        <v>428</v>
      </c>
      <c r="G204" s="192" t="s">
        <v>311</v>
      </c>
      <c r="H204" s="193">
        <v>1</v>
      </c>
      <c r="I204" s="194"/>
      <c r="J204" s="195">
        <f t="shared" si="0"/>
        <v>0</v>
      </c>
      <c r="K204" s="191"/>
      <c r="L204" s="49"/>
      <c r="M204" s="196"/>
      <c r="N204" s="197" t="s">
        <v>38</v>
      </c>
      <c r="O204" s="29"/>
      <c r="P204" s="198">
        <f t="shared" si="1"/>
        <v>0</v>
      </c>
      <c r="Q204" s="198">
        <v>0.00033999999999999997</v>
      </c>
      <c r="R204" s="198">
        <f t="shared" si="2"/>
        <v>0.00033999999999999997</v>
      </c>
      <c r="S204" s="198">
        <v>0</v>
      </c>
      <c r="T204" s="199">
        <f t="shared" si="3"/>
        <v>0</v>
      </c>
      <c r="AR204" s="10" t="s">
        <v>82</v>
      </c>
      <c r="AT204" s="10" t="s">
        <v>135</v>
      </c>
      <c r="AU204" s="10" t="s">
        <v>76</v>
      </c>
      <c r="AY204" s="10" t="s">
        <v>133</v>
      </c>
      <c r="BE204" s="200">
        <f t="shared" si="4"/>
        <v>0</v>
      </c>
      <c r="BF204" s="200">
        <f t="shared" si="5"/>
        <v>0</v>
      </c>
      <c r="BG204" s="200">
        <f t="shared" si="6"/>
        <v>0</v>
      </c>
      <c r="BH204" s="200">
        <f t="shared" si="7"/>
        <v>0</v>
      </c>
      <c r="BI204" s="200">
        <f t="shared" si="8"/>
        <v>0</v>
      </c>
      <c r="BJ204" s="10" t="s">
        <v>72</v>
      </c>
      <c r="BK204" s="200">
        <f t="shared" si="9"/>
        <v>0</v>
      </c>
      <c r="BL204" s="10" t="s">
        <v>82</v>
      </c>
      <c r="BM204" s="10" t="s">
        <v>429</v>
      </c>
    </row>
    <row r="205" spans="2:65" s="27" customFormat="1" ht="22.5" customHeight="1">
      <c r="B205" s="28"/>
      <c r="C205" s="242" t="s">
        <v>430</v>
      </c>
      <c r="D205" s="242" t="s">
        <v>285</v>
      </c>
      <c r="E205" s="243" t="s">
        <v>431</v>
      </c>
      <c r="F205" s="244" t="s">
        <v>432</v>
      </c>
      <c r="G205" s="245" t="s">
        <v>311</v>
      </c>
      <c r="H205" s="246">
        <v>1</v>
      </c>
      <c r="I205" s="247"/>
      <c r="J205" s="248">
        <f t="shared" si="0"/>
        <v>0</v>
      </c>
      <c r="K205" s="244"/>
      <c r="L205" s="249"/>
      <c r="M205" s="250"/>
      <c r="N205" s="251" t="s">
        <v>38</v>
      </c>
      <c r="O205" s="29"/>
      <c r="P205" s="198">
        <f t="shared" si="1"/>
        <v>0</v>
      </c>
      <c r="Q205" s="198">
        <v>0.014</v>
      </c>
      <c r="R205" s="198">
        <f t="shared" si="2"/>
        <v>0.014</v>
      </c>
      <c r="S205" s="198">
        <v>0</v>
      </c>
      <c r="T205" s="199">
        <f t="shared" si="3"/>
        <v>0</v>
      </c>
      <c r="AR205" s="10" t="s">
        <v>170</v>
      </c>
      <c r="AT205" s="10" t="s">
        <v>285</v>
      </c>
      <c r="AU205" s="10" t="s">
        <v>76</v>
      </c>
      <c r="AY205" s="10" t="s">
        <v>133</v>
      </c>
      <c r="BE205" s="200">
        <f t="shared" si="4"/>
        <v>0</v>
      </c>
      <c r="BF205" s="200">
        <f t="shared" si="5"/>
        <v>0</v>
      </c>
      <c r="BG205" s="200">
        <f t="shared" si="6"/>
        <v>0</v>
      </c>
      <c r="BH205" s="200">
        <f t="shared" si="7"/>
        <v>0</v>
      </c>
      <c r="BI205" s="200">
        <f t="shared" si="8"/>
        <v>0</v>
      </c>
      <c r="BJ205" s="10" t="s">
        <v>72</v>
      </c>
      <c r="BK205" s="200">
        <f t="shared" si="9"/>
        <v>0</v>
      </c>
      <c r="BL205" s="10" t="s">
        <v>82</v>
      </c>
      <c r="BM205" s="10" t="s">
        <v>433</v>
      </c>
    </row>
    <row r="206" spans="2:65" s="27" customFormat="1" ht="22.5" customHeight="1">
      <c r="B206" s="28"/>
      <c r="C206" s="189" t="s">
        <v>434</v>
      </c>
      <c r="D206" s="189" t="s">
        <v>135</v>
      </c>
      <c r="E206" s="190" t="s">
        <v>435</v>
      </c>
      <c r="F206" s="191" t="s">
        <v>436</v>
      </c>
      <c r="G206" s="192" t="s">
        <v>311</v>
      </c>
      <c r="H206" s="193">
        <v>1</v>
      </c>
      <c r="I206" s="194"/>
      <c r="J206" s="195">
        <f t="shared" si="0"/>
        <v>0</v>
      </c>
      <c r="K206" s="191" t="s">
        <v>139</v>
      </c>
      <c r="L206" s="49"/>
      <c r="M206" s="196"/>
      <c r="N206" s="197" t="s">
        <v>38</v>
      </c>
      <c r="O206" s="29"/>
      <c r="P206" s="198">
        <f t="shared" si="1"/>
        <v>0</v>
      </c>
      <c r="Q206" s="198">
        <v>0</v>
      </c>
      <c r="R206" s="198">
        <f t="shared" si="2"/>
        <v>0</v>
      </c>
      <c r="S206" s="198">
        <v>0</v>
      </c>
      <c r="T206" s="199">
        <f t="shared" si="3"/>
        <v>0</v>
      </c>
      <c r="AR206" s="10" t="s">
        <v>82</v>
      </c>
      <c r="AT206" s="10" t="s">
        <v>135</v>
      </c>
      <c r="AU206" s="10" t="s">
        <v>76</v>
      </c>
      <c r="AY206" s="10" t="s">
        <v>133</v>
      </c>
      <c r="BE206" s="200">
        <f t="shared" si="4"/>
        <v>0</v>
      </c>
      <c r="BF206" s="200">
        <f t="shared" si="5"/>
        <v>0</v>
      </c>
      <c r="BG206" s="200">
        <f t="shared" si="6"/>
        <v>0</v>
      </c>
      <c r="BH206" s="200">
        <f t="shared" si="7"/>
        <v>0</v>
      </c>
      <c r="BI206" s="200">
        <f t="shared" si="8"/>
        <v>0</v>
      </c>
      <c r="BJ206" s="10" t="s">
        <v>72</v>
      </c>
      <c r="BK206" s="200">
        <f t="shared" si="9"/>
        <v>0</v>
      </c>
      <c r="BL206" s="10" t="s">
        <v>82</v>
      </c>
      <c r="BM206" s="10" t="s">
        <v>437</v>
      </c>
    </row>
    <row r="207" spans="2:65" s="27" customFormat="1" ht="22.5" customHeight="1">
      <c r="B207" s="28"/>
      <c r="C207" s="242" t="s">
        <v>438</v>
      </c>
      <c r="D207" s="242" t="s">
        <v>285</v>
      </c>
      <c r="E207" s="243" t="s">
        <v>439</v>
      </c>
      <c r="F207" s="244" t="s">
        <v>440</v>
      </c>
      <c r="G207" s="245" t="s">
        <v>311</v>
      </c>
      <c r="H207" s="246">
        <v>1.01</v>
      </c>
      <c r="I207" s="247"/>
      <c r="J207" s="248">
        <f t="shared" si="0"/>
        <v>0</v>
      </c>
      <c r="K207" s="244"/>
      <c r="L207" s="249"/>
      <c r="M207" s="250"/>
      <c r="N207" s="251" t="s">
        <v>38</v>
      </c>
      <c r="O207" s="29"/>
      <c r="P207" s="198">
        <f t="shared" si="1"/>
        <v>0</v>
      </c>
      <c r="Q207" s="198">
        <v>0.00415</v>
      </c>
      <c r="R207" s="198">
        <f t="shared" si="2"/>
        <v>0.0041915</v>
      </c>
      <c r="S207" s="198">
        <v>0</v>
      </c>
      <c r="T207" s="199">
        <f t="shared" si="3"/>
        <v>0</v>
      </c>
      <c r="AR207" s="10" t="s">
        <v>170</v>
      </c>
      <c r="AT207" s="10" t="s">
        <v>285</v>
      </c>
      <c r="AU207" s="10" t="s">
        <v>76</v>
      </c>
      <c r="AY207" s="10" t="s">
        <v>133</v>
      </c>
      <c r="BE207" s="200">
        <f t="shared" si="4"/>
        <v>0</v>
      </c>
      <c r="BF207" s="200">
        <f t="shared" si="5"/>
        <v>0</v>
      </c>
      <c r="BG207" s="200">
        <f t="shared" si="6"/>
        <v>0</v>
      </c>
      <c r="BH207" s="200">
        <f t="shared" si="7"/>
        <v>0</v>
      </c>
      <c r="BI207" s="200">
        <f t="shared" si="8"/>
        <v>0</v>
      </c>
      <c r="BJ207" s="10" t="s">
        <v>72</v>
      </c>
      <c r="BK207" s="200">
        <f t="shared" si="9"/>
        <v>0</v>
      </c>
      <c r="BL207" s="10" t="s">
        <v>82</v>
      </c>
      <c r="BM207" s="10" t="s">
        <v>441</v>
      </c>
    </row>
    <row r="208" spans="2:65" s="27" customFormat="1" ht="22.5" customHeight="1">
      <c r="B208" s="28"/>
      <c r="C208" s="242" t="s">
        <v>442</v>
      </c>
      <c r="D208" s="242" t="s">
        <v>285</v>
      </c>
      <c r="E208" s="243" t="s">
        <v>443</v>
      </c>
      <c r="F208" s="244" t="s">
        <v>444</v>
      </c>
      <c r="G208" s="245" t="s">
        <v>311</v>
      </c>
      <c r="H208" s="246">
        <v>1</v>
      </c>
      <c r="I208" s="247"/>
      <c r="J208" s="248">
        <f t="shared" si="0"/>
        <v>0</v>
      </c>
      <c r="K208" s="244"/>
      <c r="L208" s="249"/>
      <c r="M208" s="250"/>
      <c r="N208" s="251" t="s">
        <v>38</v>
      </c>
      <c r="O208" s="29"/>
      <c r="P208" s="198">
        <f t="shared" si="1"/>
        <v>0</v>
      </c>
      <c r="Q208" s="198">
        <v>0.00019999999999999998</v>
      </c>
      <c r="R208" s="198">
        <f t="shared" si="2"/>
        <v>0.00019999999999999998</v>
      </c>
      <c r="S208" s="198">
        <v>0</v>
      </c>
      <c r="T208" s="199">
        <f t="shared" si="3"/>
        <v>0</v>
      </c>
      <c r="AR208" s="10" t="s">
        <v>170</v>
      </c>
      <c r="AT208" s="10" t="s">
        <v>285</v>
      </c>
      <c r="AU208" s="10" t="s">
        <v>76</v>
      </c>
      <c r="AY208" s="10" t="s">
        <v>133</v>
      </c>
      <c r="BE208" s="200">
        <f t="shared" si="4"/>
        <v>0</v>
      </c>
      <c r="BF208" s="200">
        <f t="shared" si="5"/>
        <v>0</v>
      </c>
      <c r="BG208" s="200">
        <f t="shared" si="6"/>
        <v>0</v>
      </c>
      <c r="BH208" s="200">
        <f t="shared" si="7"/>
        <v>0</v>
      </c>
      <c r="BI208" s="200">
        <f t="shared" si="8"/>
        <v>0</v>
      </c>
      <c r="BJ208" s="10" t="s">
        <v>72</v>
      </c>
      <c r="BK208" s="200">
        <f t="shared" si="9"/>
        <v>0</v>
      </c>
      <c r="BL208" s="10" t="s">
        <v>82</v>
      </c>
      <c r="BM208" s="10" t="s">
        <v>445</v>
      </c>
    </row>
    <row r="209" spans="2:65" s="27" customFormat="1" ht="22.5" customHeight="1">
      <c r="B209" s="28"/>
      <c r="C209" s="189" t="s">
        <v>446</v>
      </c>
      <c r="D209" s="189" t="s">
        <v>135</v>
      </c>
      <c r="E209" s="190" t="s">
        <v>447</v>
      </c>
      <c r="F209" s="191" t="s">
        <v>448</v>
      </c>
      <c r="G209" s="192" t="s">
        <v>156</v>
      </c>
      <c r="H209" s="193">
        <v>509.4</v>
      </c>
      <c r="I209" s="194"/>
      <c r="J209" s="195">
        <f t="shared" si="0"/>
        <v>0</v>
      </c>
      <c r="K209" s="191"/>
      <c r="L209" s="49"/>
      <c r="M209" s="196"/>
      <c r="N209" s="197" t="s">
        <v>38</v>
      </c>
      <c r="O209" s="29"/>
      <c r="P209" s="198">
        <f t="shared" si="1"/>
        <v>0</v>
      </c>
      <c r="Q209" s="198">
        <v>0</v>
      </c>
      <c r="R209" s="198">
        <f t="shared" si="2"/>
        <v>0</v>
      </c>
      <c r="S209" s="198">
        <v>0</v>
      </c>
      <c r="T209" s="199">
        <f t="shared" si="3"/>
        <v>0</v>
      </c>
      <c r="AR209" s="10" t="s">
        <v>82</v>
      </c>
      <c r="AT209" s="10" t="s">
        <v>135</v>
      </c>
      <c r="AU209" s="10" t="s">
        <v>76</v>
      </c>
      <c r="AY209" s="10" t="s">
        <v>133</v>
      </c>
      <c r="BE209" s="200">
        <f t="shared" si="4"/>
        <v>0</v>
      </c>
      <c r="BF209" s="200">
        <f t="shared" si="5"/>
        <v>0</v>
      </c>
      <c r="BG209" s="200">
        <f t="shared" si="6"/>
        <v>0</v>
      </c>
      <c r="BH209" s="200">
        <f t="shared" si="7"/>
        <v>0</v>
      </c>
      <c r="BI209" s="200">
        <f t="shared" si="8"/>
        <v>0</v>
      </c>
      <c r="BJ209" s="10" t="s">
        <v>72</v>
      </c>
      <c r="BK209" s="200">
        <f t="shared" si="9"/>
        <v>0</v>
      </c>
      <c r="BL209" s="10" t="s">
        <v>82</v>
      </c>
      <c r="BM209" s="10" t="s">
        <v>449</v>
      </c>
    </row>
    <row r="210" spans="2:65" s="27" customFormat="1" ht="22.5" customHeight="1">
      <c r="B210" s="28"/>
      <c r="C210" s="189" t="s">
        <v>450</v>
      </c>
      <c r="D210" s="189" t="s">
        <v>135</v>
      </c>
      <c r="E210" s="190" t="s">
        <v>451</v>
      </c>
      <c r="F210" s="191" t="s">
        <v>452</v>
      </c>
      <c r="G210" s="192" t="s">
        <v>156</v>
      </c>
      <c r="H210" s="193">
        <v>509.4</v>
      </c>
      <c r="I210" s="194"/>
      <c r="J210" s="195">
        <f t="shared" si="0"/>
        <v>0</v>
      </c>
      <c r="K210" s="191"/>
      <c r="L210" s="49"/>
      <c r="M210" s="196"/>
      <c r="N210" s="197" t="s">
        <v>38</v>
      </c>
      <c r="O210" s="29"/>
      <c r="P210" s="198">
        <f t="shared" si="1"/>
        <v>0</v>
      </c>
      <c r="Q210" s="198">
        <v>0</v>
      </c>
      <c r="R210" s="198">
        <f t="shared" si="2"/>
        <v>0</v>
      </c>
      <c r="S210" s="198">
        <v>0</v>
      </c>
      <c r="T210" s="199">
        <f t="shared" si="3"/>
        <v>0</v>
      </c>
      <c r="AR210" s="10" t="s">
        <v>82</v>
      </c>
      <c r="AT210" s="10" t="s">
        <v>135</v>
      </c>
      <c r="AU210" s="10" t="s">
        <v>76</v>
      </c>
      <c r="AY210" s="10" t="s">
        <v>133</v>
      </c>
      <c r="BE210" s="200">
        <f t="shared" si="4"/>
        <v>0</v>
      </c>
      <c r="BF210" s="200">
        <f t="shared" si="5"/>
        <v>0</v>
      </c>
      <c r="BG210" s="200">
        <f t="shared" si="6"/>
        <v>0</v>
      </c>
      <c r="BH210" s="200">
        <f t="shared" si="7"/>
        <v>0</v>
      </c>
      <c r="BI210" s="200">
        <f t="shared" si="8"/>
        <v>0</v>
      </c>
      <c r="BJ210" s="10" t="s">
        <v>72</v>
      </c>
      <c r="BK210" s="200">
        <f t="shared" si="9"/>
        <v>0</v>
      </c>
      <c r="BL210" s="10" t="s">
        <v>82</v>
      </c>
      <c r="BM210" s="10" t="s">
        <v>453</v>
      </c>
    </row>
    <row r="211" spans="2:65" s="27" customFormat="1" ht="22.5" customHeight="1">
      <c r="B211" s="28"/>
      <c r="C211" s="189" t="s">
        <v>454</v>
      </c>
      <c r="D211" s="189" t="s">
        <v>135</v>
      </c>
      <c r="E211" s="190" t="s">
        <v>455</v>
      </c>
      <c r="F211" s="191" t="s">
        <v>456</v>
      </c>
      <c r="G211" s="192" t="s">
        <v>311</v>
      </c>
      <c r="H211" s="193">
        <v>2</v>
      </c>
      <c r="I211" s="194"/>
      <c r="J211" s="195">
        <f t="shared" si="0"/>
        <v>0</v>
      </c>
      <c r="K211" s="191"/>
      <c r="L211" s="49"/>
      <c r="M211" s="196"/>
      <c r="N211" s="197" t="s">
        <v>38</v>
      </c>
      <c r="O211" s="29"/>
      <c r="P211" s="198">
        <f t="shared" si="1"/>
        <v>0</v>
      </c>
      <c r="Q211" s="198">
        <v>0.46156</v>
      </c>
      <c r="R211" s="198">
        <f t="shared" si="2"/>
        <v>0.92312</v>
      </c>
      <c r="S211" s="198">
        <v>0</v>
      </c>
      <c r="T211" s="199">
        <f t="shared" si="3"/>
        <v>0</v>
      </c>
      <c r="AR211" s="10" t="s">
        <v>82</v>
      </c>
      <c r="AT211" s="10" t="s">
        <v>135</v>
      </c>
      <c r="AU211" s="10" t="s">
        <v>76</v>
      </c>
      <c r="AY211" s="10" t="s">
        <v>133</v>
      </c>
      <c r="BE211" s="200">
        <f t="shared" si="4"/>
        <v>0</v>
      </c>
      <c r="BF211" s="200">
        <f t="shared" si="5"/>
        <v>0</v>
      </c>
      <c r="BG211" s="200">
        <f t="shared" si="6"/>
        <v>0</v>
      </c>
      <c r="BH211" s="200">
        <f t="shared" si="7"/>
        <v>0</v>
      </c>
      <c r="BI211" s="200">
        <f t="shared" si="8"/>
        <v>0</v>
      </c>
      <c r="BJ211" s="10" t="s">
        <v>72</v>
      </c>
      <c r="BK211" s="200">
        <f t="shared" si="9"/>
        <v>0</v>
      </c>
      <c r="BL211" s="10" t="s">
        <v>82</v>
      </c>
      <c r="BM211" s="10" t="s">
        <v>457</v>
      </c>
    </row>
    <row r="212" spans="2:65" s="27" customFormat="1" ht="22.5" customHeight="1">
      <c r="B212" s="28"/>
      <c r="C212" s="189" t="s">
        <v>458</v>
      </c>
      <c r="D212" s="189" t="s">
        <v>135</v>
      </c>
      <c r="E212" s="190" t="s">
        <v>459</v>
      </c>
      <c r="F212" s="191" t="s">
        <v>460</v>
      </c>
      <c r="G212" s="192" t="s">
        <v>311</v>
      </c>
      <c r="H212" s="193">
        <v>1</v>
      </c>
      <c r="I212" s="194"/>
      <c r="J212" s="195">
        <f t="shared" si="0"/>
        <v>0</v>
      </c>
      <c r="K212" s="191"/>
      <c r="L212" s="49"/>
      <c r="M212" s="196"/>
      <c r="N212" s="197" t="s">
        <v>38</v>
      </c>
      <c r="O212" s="29"/>
      <c r="P212" s="198">
        <f t="shared" si="1"/>
        <v>0</v>
      </c>
      <c r="Q212" s="198">
        <v>0.30704000000000004</v>
      </c>
      <c r="R212" s="198">
        <f t="shared" si="2"/>
        <v>0.30704000000000004</v>
      </c>
      <c r="S212" s="198">
        <v>0</v>
      </c>
      <c r="T212" s="199">
        <f t="shared" si="3"/>
        <v>0</v>
      </c>
      <c r="AR212" s="10" t="s">
        <v>82</v>
      </c>
      <c r="AT212" s="10" t="s">
        <v>135</v>
      </c>
      <c r="AU212" s="10" t="s">
        <v>76</v>
      </c>
      <c r="AY212" s="10" t="s">
        <v>133</v>
      </c>
      <c r="BE212" s="200">
        <f t="shared" si="4"/>
        <v>0</v>
      </c>
      <c r="BF212" s="200">
        <f t="shared" si="5"/>
        <v>0</v>
      </c>
      <c r="BG212" s="200">
        <f t="shared" si="6"/>
        <v>0</v>
      </c>
      <c r="BH212" s="200">
        <f t="shared" si="7"/>
        <v>0</v>
      </c>
      <c r="BI212" s="200">
        <f t="shared" si="8"/>
        <v>0</v>
      </c>
      <c r="BJ212" s="10" t="s">
        <v>72</v>
      </c>
      <c r="BK212" s="200">
        <f t="shared" si="9"/>
        <v>0</v>
      </c>
      <c r="BL212" s="10" t="s">
        <v>82</v>
      </c>
      <c r="BM212" s="10" t="s">
        <v>461</v>
      </c>
    </row>
    <row r="213" spans="2:65" s="27" customFormat="1" ht="22.5" customHeight="1">
      <c r="B213" s="28"/>
      <c r="C213" s="242" t="s">
        <v>462</v>
      </c>
      <c r="D213" s="242" t="s">
        <v>285</v>
      </c>
      <c r="E213" s="243" t="s">
        <v>463</v>
      </c>
      <c r="F213" s="244" t="s">
        <v>464</v>
      </c>
      <c r="G213" s="245" t="s">
        <v>311</v>
      </c>
      <c r="H213" s="246">
        <v>1</v>
      </c>
      <c r="I213" s="247"/>
      <c r="J213" s="248">
        <f t="shared" si="0"/>
        <v>0</v>
      </c>
      <c r="K213" s="244"/>
      <c r="L213" s="249"/>
      <c r="M213" s="250"/>
      <c r="N213" s="251" t="s">
        <v>38</v>
      </c>
      <c r="O213" s="29"/>
      <c r="P213" s="198">
        <f t="shared" si="1"/>
        <v>0</v>
      </c>
      <c r="Q213" s="198">
        <v>0.084</v>
      </c>
      <c r="R213" s="198">
        <f t="shared" si="2"/>
        <v>0.084</v>
      </c>
      <c r="S213" s="198">
        <v>0</v>
      </c>
      <c r="T213" s="199">
        <f t="shared" si="3"/>
        <v>0</v>
      </c>
      <c r="AR213" s="10" t="s">
        <v>170</v>
      </c>
      <c r="AT213" s="10" t="s">
        <v>285</v>
      </c>
      <c r="AU213" s="10" t="s">
        <v>76</v>
      </c>
      <c r="AY213" s="10" t="s">
        <v>133</v>
      </c>
      <c r="BE213" s="200">
        <f t="shared" si="4"/>
        <v>0</v>
      </c>
      <c r="BF213" s="200">
        <f t="shared" si="5"/>
        <v>0</v>
      </c>
      <c r="BG213" s="200">
        <f t="shared" si="6"/>
        <v>0</v>
      </c>
      <c r="BH213" s="200">
        <f t="shared" si="7"/>
        <v>0</v>
      </c>
      <c r="BI213" s="200">
        <f t="shared" si="8"/>
        <v>0</v>
      </c>
      <c r="BJ213" s="10" t="s">
        <v>72</v>
      </c>
      <c r="BK213" s="200">
        <f t="shared" si="9"/>
        <v>0</v>
      </c>
      <c r="BL213" s="10" t="s">
        <v>82</v>
      </c>
      <c r="BM213" s="10" t="s">
        <v>465</v>
      </c>
    </row>
    <row r="214" spans="2:65" s="27" customFormat="1" ht="22.5" customHeight="1">
      <c r="B214" s="28"/>
      <c r="C214" s="242" t="s">
        <v>466</v>
      </c>
      <c r="D214" s="242" t="s">
        <v>285</v>
      </c>
      <c r="E214" s="243" t="s">
        <v>467</v>
      </c>
      <c r="F214" s="244" t="s">
        <v>468</v>
      </c>
      <c r="G214" s="245" t="s">
        <v>311</v>
      </c>
      <c r="H214" s="246">
        <v>1</v>
      </c>
      <c r="I214" s="247"/>
      <c r="J214" s="248">
        <f t="shared" si="0"/>
        <v>0</v>
      </c>
      <c r="K214" s="244"/>
      <c r="L214" s="249"/>
      <c r="M214" s="250"/>
      <c r="N214" s="251" t="s">
        <v>38</v>
      </c>
      <c r="O214" s="29"/>
      <c r="P214" s="198">
        <f t="shared" si="1"/>
        <v>0</v>
      </c>
      <c r="Q214" s="198">
        <v>0.001</v>
      </c>
      <c r="R214" s="198">
        <f t="shared" si="2"/>
        <v>0.001</v>
      </c>
      <c r="S214" s="198">
        <v>0</v>
      </c>
      <c r="T214" s="199">
        <f t="shared" si="3"/>
        <v>0</v>
      </c>
      <c r="AR214" s="10" t="s">
        <v>170</v>
      </c>
      <c r="AT214" s="10" t="s">
        <v>285</v>
      </c>
      <c r="AU214" s="10" t="s">
        <v>76</v>
      </c>
      <c r="AY214" s="10" t="s">
        <v>133</v>
      </c>
      <c r="BE214" s="200">
        <f t="shared" si="4"/>
        <v>0</v>
      </c>
      <c r="BF214" s="200">
        <f t="shared" si="5"/>
        <v>0</v>
      </c>
      <c r="BG214" s="200">
        <f t="shared" si="6"/>
        <v>0</v>
      </c>
      <c r="BH214" s="200">
        <f t="shared" si="7"/>
        <v>0</v>
      </c>
      <c r="BI214" s="200">
        <f t="shared" si="8"/>
        <v>0</v>
      </c>
      <c r="BJ214" s="10" t="s">
        <v>72</v>
      </c>
      <c r="BK214" s="200">
        <f t="shared" si="9"/>
        <v>0</v>
      </c>
      <c r="BL214" s="10" t="s">
        <v>82</v>
      </c>
      <c r="BM214" s="10" t="s">
        <v>469</v>
      </c>
    </row>
    <row r="215" spans="2:65" s="27" customFormat="1" ht="22.5" customHeight="1">
      <c r="B215" s="28"/>
      <c r="C215" s="189" t="s">
        <v>470</v>
      </c>
      <c r="D215" s="189" t="s">
        <v>135</v>
      </c>
      <c r="E215" s="190" t="s">
        <v>471</v>
      </c>
      <c r="F215" s="191" t="s">
        <v>472</v>
      </c>
      <c r="G215" s="192" t="s">
        <v>311</v>
      </c>
      <c r="H215" s="193">
        <v>1</v>
      </c>
      <c r="I215" s="194"/>
      <c r="J215" s="195">
        <f t="shared" si="0"/>
        <v>0</v>
      </c>
      <c r="K215" s="191"/>
      <c r="L215" s="49"/>
      <c r="M215" s="196"/>
      <c r="N215" s="197" t="s">
        <v>38</v>
      </c>
      <c r="O215" s="29"/>
      <c r="P215" s="198">
        <f t="shared" si="1"/>
        <v>0</v>
      </c>
      <c r="Q215" s="198">
        <v>0.00031</v>
      </c>
      <c r="R215" s="198">
        <f t="shared" si="2"/>
        <v>0.00031</v>
      </c>
      <c r="S215" s="198">
        <v>0</v>
      </c>
      <c r="T215" s="199">
        <f t="shared" si="3"/>
        <v>0</v>
      </c>
      <c r="AR215" s="10" t="s">
        <v>82</v>
      </c>
      <c r="AT215" s="10" t="s">
        <v>135</v>
      </c>
      <c r="AU215" s="10" t="s">
        <v>76</v>
      </c>
      <c r="AY215" s="10" t="s">
        <v>133</v>
      </c>
      <c r="BE215" s="200">
        <f t="shared" si="4"/>
        <v>0</v>
      </c>
      <c r="BF215" s="200">
        <f t="shared" si="5"/>
        <v>0</v>
      </c>
      <c r="BG215" s="200">
        <f t="shared" si="6"/>
        <v>0</v>
      </c>
      <c r="BH215" s="200">
        <f t="shared" si="7"/>
        <v>0</v>
      </c>
      <c r="BI215" s="200">
        <f t="shared" si="8"/>
        <v>0</v>
      </c>
      <c r="BJ215" s="10" t="s">
        <v>72</v>
      </c>
      <c r="BK215" s="200">
        <f t="shared" si="9"/>
        <v>0</v>
      </c>
      <c r="BL215" s="10" t="s">
        <v>82</v>
      </c>
      <c r="BM215" s="10" t="s">
        <v>473</v>
      </c>
    </row>
    <row r="216" spans="2:65" s="27" customFormat="1" ht="22.5" customHeight="1">
      <c r="B216" s="28"/>
      <c r="C216" s="242" t="s">
        <v>474</v>
      </c>
      <c r="D216" s="242" t="s">
        <v>285</v>
      </c>
      <c r="E216" s="243" t="s">
        <v>475</v>
      </c>
      <c r="F216" s="244" t="s">
        <v>476</v>
      </c>
      <c r="G216" s="245" t="s">
        <v>311</v>
      </c>
      <c r="H216" s="246">
        <v>1</v>
      </c>
      <c r="I216" s="247"/>
      <c r="J216" s="248">
        <f t="shared" si="0"/>
        <v>0</v>
      </c>
      <c r="K216" s="244"/>
      <c r="L216" s="249"/>
      <c r="M216" s="250"/>
      <c r="N216" s="251" t="s">
        <v>38</v>
      </c>
      <c r="O216" s="29"/>
      <c r="P216" s="198">
        <f t="shared" si="1"/>
        <v>0</v>
      </c>
      <c r="Q216" s="198">
        <v>0.011300000000000001</v>
      </c>
      <c r="R216" s="198">
        <f t="shared" si="2"/>
        <v>0.011300000000000001</v>
      </c>
      <c r="S216" s="198">
        <v>0</v>
      </c>
      <c r="T216" s="199">
        <f t="shared" si="3"/>
        <v>0</v>
      </c>
      <c r="AR216" s="10" t="s">
        <v>170</v>
      </c>
      <c r="AT216" s="10" t="s">
        <v>285</v>
      </c>
      <c r="AU216" s="10" t="s">
        <v>76</v>
      </c>
      <c r="AY216" s="10" t="s">
        <v>133</v>
      </c>
      <c r="BE216" s="200">
        <f t="shared" si="4"/>
        <v>0</v>
      </c>
      <c r="BF216" s="200">
        <f t="shared" si="5"/>
        <v>0</v>
      </c>
      <c r="BG216" s="200">
        <f t="shared" si="6"/>
        <v>0</v>
      </c>
      <c r="BH216" s="200">
        <f t="shared" si="7"/>
        <v>0</v>
      </c>
      <c r="BI216" s="200">
        <f t="shared" si="8"/>
        <v>0</v>
      </c>
      <c r="BJ216" s="10" t="s">
        <v>72</v>
      </c>
      <c r="BK216" s="200">
        <f t="shared" si="9"/>
        <v>0</v>
      </c>
      <c r="BL216" s="10" t="s">
        <v>82</v>
      </c>
      <c r="BM216" s="10" t="s">
        <v>477</v>
      </c>
    </row>
    <row r="217" spans="2:65" s="27" customFormat="1" ht="22.5" customHeight="1">
      <c r="B217" s="28"/>
      <c r="C217" s="242" t="s">
        <v>478</v>
      </c>
      <c r="D217" s="242" t="s">
        <v>285</v>
      </c>
      <c r="E217" s="243" t="s">
        <v>479</v>
      </c>
      <c r="F217" s="244" t="s">
        <v>480</v>
      </c>
      <c r="G217" s="245" t="s">
        <v>311</v>
      </c>
      <c r="H217" s="246">
        <v>1</v>
      </c>
      <c r="I217" s="247"/>
      <c r="J217" s="248">
        <f t="shared" si="0"/>
        <v>0</v>
      </c>
      <c r="K217" s="244"/>
      <c r="L217" s="249"/>
      <c r="M217" s="250"/>
      <c r="N217" s="251" t="s">
        <v>38</v>
      </c>
      <c r="O217" s="29"/>
      <c r="P217" s="198">
        <f t="shared" si="1"/>
        <v>0</v>
      </c>
      <c r="Q217" s="198">
        <v>0.084</v>
      </c>
      <c r="R217" s="198">
        <f t="shared" si="2"/>
        <v>0.084</v>
      </c>
      <c r="S217" s="198">
        <v>0</v>
      </c>
      <c r="T217" s="199">
        <f t="shared" si="3"/>
        <v>0</v>
      </c>
      <c r="AR217" s="10" t="s">
        <v>170</v>
      </c>
      <c r="AT217" s="10" t="s">
        <v>285</v>
      </c>
      <c r="AU217" s="10" t="s">
        <v>76</v>
      </c>
      <c r="AY217" s="10" t="s">
        <v>133</v>
      </c>
      <c r="BE217" s="200">
        <f t="shared" si="4"/>
        <v>0</v>
      </c>
      <c r="BF217" s="200">
        <f t="shared" si="5"/>
        <v>0</v>
      </c>
      <c r="BG217" s="200">
        <f t="shared" si="6"/>
        <v>0</v>
      </c>
      <c r="BH217" s="200">
        <f t="shared" si="7"/>
        <v>0</v>
      </c>
      <c r="BI217" s="200">
        <f t="shared" si="8"/>
        <v>0</v>
      </c>
      <c r="BJ217" s="10" t="s">
        <v>72</v>
      </c>
      <c r="BK217" s="200">
        <f t="shared" si="9"/>
        <v>0</v>
      </c>
      <c r="BL217" s="10" t="s">
        <v>82</v>
      </c>
      <c r="BM217" s="10" t="s">
        <v>481</v>
      </c>
    </row>
    <row r="218" spans="2:65" s="27" customFormat="1" ht="22.5" customHeight="1">
      <c r="B218" s="28"/>
      <c r="C218" s="242" t="s">
        <v>482</v>
      </c>
      <c r="D218" s="242" t="s">
        <v>285</v>
      </c>
      <c r="E218" s="243" t="s">
        <v>483</v>
      </c>
      <c r="F218" s="244" t="s">
        <v>484</v>
      </c>
      <c r="G218" s="245" t="s">
        <v>311</v>
      </c>
      <c r="H218" s="246">
        <v>1</v>
      </c>
      <c r="I218" s="247"/>
      <c r="J218" s="248">
        <f t="shared" si="0"/>
        <v>0</v>
      </c>
      <c r="K218" s="244"/>
      <c r="L218" s="249"/>
      <c r="M218" s="250"/>
      <c r="N218" s="251" t="s">
        <v>38</v>
      </c>
      <c r="O218" s="29"/>
      <c r="P218" s="198">
        <f t="shared" si="1"/>
        <v>0</v>
      </c>
      <c r="Q218" s="198">
        <v>0.0033</v>
      </c>
      <c r="R218" s="198">
        <f t="shared" si="2"/>
        <v>0.0033</v>
      </c>
      <c r="S218" s="198">
        <v>0</v>
      </c>
      <c r="T218" s="199">
        <f t="shared" si="3"/>
        <v>0</v>
      </c>
      <c r="AR218" s="10" t="s">
        <v>170</v>
      </c>
      <c r="AT218" s="10" t="s">
        <v>285</v>
      </c>
      <c r="AU218" s="10" t="s">
        <v>76</v>
      </c>
      <c r="AY218" s="10" t="s">
        <v>133</v>
      </c>
      <c r="BE218" s="200">
        <f t="shared" si="4"/>
        <v>0</v>
      </c>
      <c r="BF218" s="200">
        <f t="shared" si="5"/>
        <v>0</v>
      </c>
      <c r="BG218" s="200">
        <f t="shared" si="6"/>
        <v>0</v>
      </c>
      <c r="BH218" s="200">
        <f t="shared" si="7"/>
        <v>0</v>
      </c>
      <c r="BI218" s="200">
        <f t="shared" si="8"/>
        <v>0</v>
      </c>
      <c r="BJ218" s="10" t="s">
        <v>72</v>
      </c>
      <c r="BK218" s="200">
        <f t="shared" si="9"/>
        <v>0</v>
      </c>
      <c r="BL218" s="10" t="s">
        <v>82</v>
      </c>
      <c r="BM218" s="10" t="s">
        <v>485</v>
      </c>
    </row>
    <row r="219" spans="2:65" s="27" customFormat="1" ht="22.5" customHeight="1">
      <c r="B219" s="28"/>
      <c r="C219" s="189" t="s">
        <v>486</v>
      </c>
      <c r="D219" s="189" t="s">
        <v>135</v>
      </c>
      <c r="E219" s="190" t="s">
        <v>487</v>
      </c>
      <c r="F219" s="191" t="s">
        <v>488</v>
      </c>
      <c r="G219" s="192" t="s">
        <v>311</v>
      </c>
      <c r="H219" s="193">
        <v>1</v>
      </c>
      <c r="I219" s="194"/>
      <c r="J219" s="195">
        <f t="shared" si="0"/>
        <v>0</v>
      </c>
      <c r="K219" s="191"/>
      <c r="L219" s="49"/>
      <c r="M219" s="196"/>
      <c r="N219" s="197" t="s">
        <v>38</v>
      </c>
      <c r="O219" s="29"/>
      <c r="P219" s="198">
        <f t="shared" si="1"/>
        <v>0</v>
      </c>
      <c r="Q219" s="198">
        <v>0.059820000000000005</v>
      </c>
      <c r="R219" s="198">
        <f t="shared" si="2"/>
        <v>0.059820000000000005</v>
      </c>
      <c r="S219" s="198">
        <v>0</v>
      </c>
      <c r="T219" s="199">
        <f t="shared" si="3"/>
        <v>0</v>
      </c>
      <c r="AR219" s="10" t="s">
        <v>82</v>
      </c>
      <c r="AT219" s="10" t="s">
        <v>135</v>
      </c>
      <c r="AU219" s="10" t="s">
        <v>76</v>
      </c>
      <c r="AY219" s="10" t="s">
        <v>133</v>
      </c>
      <c r="BE219" s="200">
        <f t="shared" si="4"/>
        <v>0</v>
      </c>
      <c r="BF219" s="200">
        <f t="shared" si="5"/>
        <v>0</v>
      </c>
      <c r="BG219" s="200">
        <f t="shared" si="6"/>
        <v>0</v>
      </c>
      <c r="BH219" s="200">
        <f t="shared" si="7"/>
        <v>0</v>
      </c>
      <c r="BI219" s="200">
        <f t="shared" si="8"/>
        <v>0</v>
      </c>
      <c r="BJ219" s="10" t="s">
        <v>72</v>
      </c>
      <c r="BK219" s="200">
        <f t="shared" si="9"/>
        <v>0</v>
      </c>
      <c r="BL219" s="10" t="s">
        <v>82</v>
      </c>
      <c r="BM219" s="10" t="s">
        <v>489</v>
      </c>
    </row>
    <row r="220" spans="2:65" s="27" customFormat="1" ht="22.5" customHeight="1">
      <c r="B220" s="28"/>
      <c r="C220" s="189" t="s">
        <v>490</v>
      </c>
      <c r="D220" s="189" t="s">
        <v>135</v>
      </c>
      <c r="E220" s="190" t="s">
        <v>491</v>
      </c>
      <c r="F220" s="191" t="s">
        <v>492</v>
      </c>
      <c r="G220" s="192" t="s">
        <v>311</v>
      </c>
      <c r="H220" s="193">
        <v>1</v>
      </c>
      <c r="I220" s="194"/>
      <c r="J220" s="195">
        <f t="shared" si="0"/>
        <v>0</v>
      </c>
      <c r="K220" s="191"/>
      <c r="L220" s="49"/>
      <c r="M220" s="196"/>
      <c r="N220" s="197" t="s">
        <v>38</v>
      </c>
      <c r="O220" s="29"/>
      <c r="P220" s="198">
        <f t="shared" si="1"/>
        <v>0</v>
      </c>
      <c r="Q220" s="198">
        <v>0.00015999999999999999</v>
      </c>
      <c r="R220" s="198">
        <f t="shared" si="2"/>
        <v>0.00015999999999999999</v>
      </c>
      <c r="S220" s="198">
        <v>0</v>
      </c>
      <c r="T220" s="199">
        <f t="shared" si="3"/>
        <v>0</v>
      </c>
      <c r="AR220" s="10" t="s">
        <v>82</v>
      </c>
      <c r="AT220" s="10" t="s">
        <v>135</v>
      </c>
      <c r="AU220" s="10" t="s">
        <v>76</v>
      </c>
      <c r="AY220" s="10" t="s">
        <v>133</v>
      </c>
      <c r="BE220" s="200">
        <f t="shared" si="4"/>
        <v>0</v>
      </c>
      <c r="BF220" s="200">
        <f t="shared" si="5"/>
        <v>0</v>
      </c>
      <c r="BG220" s="200">
        <f t="shared" si="6"/>
        <v>0</v>
      </c>
      <c r="BH220" s="200">
        <f t="shared" si="7"/>
        <v>0</v>
      </c>
      <c r="BI220" s="200">
        <f t="shared" si="8"/>
        <v>0</v>
      </c>
      <c r="BJ220" s="10" t="s">
        <v>72</v>
      </c>
      <c r="BK220" s="200">
        <f t="shared" si="9"/>
        <v>0</v>
      </c>
      <c r="BL220" s="10" t="s">
        <v>82</v>
      </c>
      <c r="BM220" s="10" t="s">
        <v>493</v>
      </c>
    </row>
    <row r="221" spans="2:65" s="27" customFormat="1" ht="22.5" customHeight="1">
      <c r="B221" s="28"/>
      <c r="C221" s="242" t="s">
        <v>494</v>
      </c>
      <c r="D221" s="242" t="s">
        <v>285</v>
      </c>
      <c r="E221" s="243" t="s">
        <v>495</v>
      </c>
      <c r="F221" s="244" t="s">
        <v>496</v>
      </c>
      <c r="G221" s="245" t="s">
        <v>156</v>
      </c>
      <c r="H221" s="246">
        <v>2.2</v>
      </c>
      <c r="I221" s="247"/>
      <c r="J221" s="248">
        <f t="shared" si="0"/>
        <v>0</v>
      </c>
      <c r="K221" s="244"/>
      <c r="L221" s="249"/>
      <c r="M221" s="250"/>
      <c r="N221" s="251" t="s">
        <v>38</v>
      </c>
      <c r="O221" s="29"/>
      <c r="P221" s="198">
        <f t="shared" si="1"/>
        <v>0</v>
      </c>
      <c r="Q221" s="198">
        <v>0.0055</v>
      </c>
      <c r="R221" s="198">
        <f t="shared" si="2"/>
        <v>0.0121</v>
      </c>
      <c r="S221" s="198">
        <v>0</v>
      </c>
      <c r="T221" s="199">
        <f t="shared" si="3"/>
        <v>0</v>
      </c>
      <c r="AR221" s="10" t="s">
        <v>170</v>
      </c>
      <c r="AT221" s="10" t="s">
        <v>285</v>
      </c>
      <c r="AU221" s="10" t="s">
        <v>76</v>
      </c>
      <c r="AY221" s="10" t="s">
        <v>133</v>
      </c>
      <c r="BE221" s="200">
        <f t="shared" si="4"/>
        <v>0</v>
      </c>
      <c r="BF221" s="200">
        <f t="shared" si="5"/>
        <v>0</v>
      </c>
      <c r="BG221" s="200">
        <f t="shared" si="6"/>
        <v>0</v>
      </c>
      <c r="BH221" s="200">
        <f t="shared" si="7"/>
        <v>0</v>
      </c>
      <c r="BI221" s="200">
        <f t="shared" si="8"/>
        <v>0</v>
      </c>
      <c r="BJ221" s="10" t="s">
        <v>72</v>
      </c>
      <c r="BK221" s="200">
        <f t="shared" si="9"/>
        <v>0</v>
      </c>
      <c r="BL221" s="10" t="s">
        <v>82</v>
      </c>
      <c r="BM221" s="10" t="s">
        <v>497</v>
      </c>
    </row>
    <row r="222" spans="2:63" s="171" customFormat="1" ht="29.25" customHeight="1">
      <c r="B222" s="172"/>
      <c r="C222" s="173"/>
      <c r="D222" s="186" t="s">
        <v>66</v>
      </c>
      <c r="E222" s="187" t="s">
        <v>175</v>
      </c>
      <c r="F222" s="187" t="s">
        <v>498</v>
      </c>
      <c r="G222" s="173"/>
      <c r="H222" s="173"/>
      <c r="I222" s="176"/>
      <c r="J222" s="188">
        <f>BK222</f>
        <v>0</v>
      </c>
      <c r="K222" s="173"/>
      <c r="L222" s="178"/>
      <c r="M222" s="179"/>
      <c r="N222" s="180"/>
      <c r="O222" s="180"/>
      <c r="P222" s="181">
        <f>SUM(P223:P227)</f>
        <v>0</v>
      </c>
      <c r="Q222" s="180"/>
      <c r="R222" s="181">
        <f>SUM(R223:R227)</f>
        <v>0.005335</v>
      </c>
      <c r="S222" s="180"/>
      <c r="T222" s="182">
        <f>SUM(T223:T227)</f>
        <v>0</v>
      </c>
      <c r="AR222" s="183" t="s">
        <v>72</v>
      </c>
      <c r="AT222" s="184" t="s">
        <v>66</v>
      </c>
      <c r="AU222" s="184" t="s">
        <v>72</v>
      </c>
      <c r="AY222" s="183" t="s">
        <v>133</v>
      </c>
      <c r="BK222" s="185">
        <f>SUM(BK223:BK227)</f>
        <v>0</v>
      </c>
    </row>
    <row r="223" spans="2:65" s="27" customFormat="1" ht="22.5" customHeight="1">
      <c r="B223" s="28"/>
      <c r="C223" s="242" t="s">
        <v>499</v>
      </c>
      <c r="D223" s="242" t="s">
        <v>285</v>
      </c>
      <c r="E223" s="243" t="s">
        <v>500</v>
      </c>
      <c r="F223" s="244" t="s">
        <v>501</v>
      </c>
      <c r="G223" s="245" t="s">
        <v>311</v>
      </c>
      <c r="H223" s="246">
        <v>4</v>
      </c>
      <c r="I223" s="247"/>
      <c r="J223" s="248">
        <f>ROUND(I223*H223,2)</f>
        <v>0</v>
      </c>
      <c r="K223" s="244"/>
      <c r="L223" s="249"/>
      <c r="M223" s="250"/>
      <c r="N223" s="251" t="s">
        <v>38</v>
      </c>
      <c r="O223" s="29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AR223" s="10" t="s">
        <v>170</v>
      </c>
      <c r="AT223" s="10" t="s">
        <v>285</v>
      </c>
      <c r="AU223" s="10" t="s">
        <v>76</v>
      </c>
      <c r="AY223" s="10" t="s">
        <v>133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0" t="s">
        <v>72</v>
      </c>
      <c r="BK223" s="200">
        <f>ROUND(I223*H223,2)</f>
        <v>0</v>
      </c>
      <c r="BL223" s="10" t="s">
        <v>82</v>
      </c>
      <c r="BM223" s="10" t="s">
        <v>502</v>
      </c>
    </row>
    <row r="224" spans="2:65" s="27" customFormat="1" ht="22.5" customHeight="1">
      <c r="B224" s="28"/>
      <c r="C224" s="242" t="s">
        <v>503</v>
      </c>
      <c r="D224" s="242" t="s">
        <v>285</v>
      </c>
      <c r="E224" s="243" t="s">
        <v>504</v>
      </c>
      <c r="F224" s="244" t="s">
        <v>505</v>
      </c>
      <c r="G224" s="245" t="s">
        <v>311</v>
      </c>
      <c r="H224" s="246">
        <v>1</v>
      </c>
      <c r="I224" s="247"/>
      <c r="J224" s="248">
        <f>ROUND(I224*H224,2)</f>
        <v>0</v>
      </c>
      <c r="K224" s="244"/>
      <c r="L224" s="249"/>
      <c r="M224" s="250"/>
      <c r="N224" s="251" t="s">
        <v>38</v>
      </c>
      <c r="O224" s="29"/>
      <c r="P224" s="198">
        <f>O224*H224</f>
        <v>0</v>
      </c>
      <c r="Q224" s="198">
        <v>0</v>
      </c>
      <c r="R224" s="198">
        <f>Q224*H224</f>
        <v>0</v>
      </c>
      <c r="S224" s="198">
        <v>0</v>
      </c>
      <c r="T224" s="199">
        <f>S224*H224</f>
        <v>0</v>
      </c>
      <c r="AR224" s="10" t="s">
        <v>170</v>
      </c>
      <c r="AT224" s="10" t="s">
        <v>285</v>
      </c>
      <c r="AU224" s="10" t="s">
        <v>76</v>
      </c>
      <c r="AY224" s="10" t="s">
        <v>133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0" t="s">
        <v>72</v>
      </c>
      <c r="BK224" s="200">
        <f>ROUND(I224*H224,2)</f>
        <v>0</v>
      </c>
      <c r="BL224" s="10" t="s">
        <v>82</v>
      </c>
      <c r="BM224" s="10" t="s">
        <v>506</v>
      </c>
    </row>
    <row r="225" spans="2:65" s="27" customFormat="1" ht="22.5" customHeight="1">
      <c r="B225" s="28"/>
      <c r="C225" s="189" t="s">
        <v>507</v>
      </c>
      <c r="D225" s="189" t="s">
        <v>135</v>
      </c>
      <c r="E225" s="190" t="s">
        <v>508</v>
      </c>
      <c r="F225" s="191" t="s">
        <v>509</v>
      </c>
      <c r="G225" s="192" t="s">
        <v>156</v>
      </c>
      <c r="H225" s="193">
        <v>48.5</v>
      </c>
      <c r="I225" s="194"/>
      <c r="J225" s="195">
        <f>ROUND(I225*H225,2)</f>
        <v>0</v>
      </c>
      <c r="K225" s="191" t="s">
        <v>139</v>
      </c>
      <c r="L225" s="49"/>
      <c r="M225" s="196"/>
      <c r="N225" s="197" t="s">
        <v>38</v>
      </c>
      <c r="O225" s="29"/>
      <c r="P225" s="198">
        <f>O225*H225</f>
        <v>0</v>
      </c>
      <c r="Q225" s="198">
        <v>0.00011</v>
      </c>
      <c r="R225" s="198">
        <f>Q225*H225</f>
        <v>0.005335</v>
      </c>
      <c r="S225" s="198">
        <v>0</v>
      </c>
      <c r="T225" s="199">
        <f>S225*H225</f>
        <v>0</v>
      </c>
      <c r="AR225" s="10" t="s">
        <v>82</v>
      </c>
      <c r="AT225" s="10" t="s">
        <v>135</v>
      </c>
      <c r="AU225" s="10" t="s">
        <v>76</v>
      </c>
      <c r="AY225" s="10" t="s">
        <v>133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0" t="s">
        <v>72</v>
      </c>
      <c r="BK225" s="200">
        <f>ROUND(I225*H225,2)</f>
        <v>0</v>
      </c>
      <c r="BL225" s="10" t="s">
        <v>82</v>
      </c>
      <c r="BM225" s="10" t="s">
        <v>510</v>
      </c>
    </row>
    <row r="226" spans="2:51" s="201" customFormat="1" ht="13.5">
      <c r="B226" s="202"/>
      <c r="C226" s="203"/>
      <c r="D226" s="204" t="s">
        <v>141</v>
      </c>
      <c r="E226" s="205"/>
      <c r="F226" s="206" t="s">
        <v>511</v>
      </c>
      <c r="G226" s="203"/>
      <c r="H226" s="207">
        <v>48.5</v>
      </c>
      <c r="I226" s="208"/>
      <c r="J226" s="203"/>
      <c r="K226" s="203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141</v>
      </c>
      <c r="AU226" s="213" t="s">
        <v>76</v>
      </c>
      <c r="AV226" s="201" t="s">
        <v>76</v>
      </c>
      <c r="AW226" s="201" t="s">
        <v>31</v>
      </c>
      <c r="AX226" s="201" t="s">
        <v>72</v>
      </c>
      <c r="AY226" s="213" t="s">
        <v>133</v>
      </c>
    </row>
    <row r="227" spans="2:65" s="27" customFormat="1" ht="22.5" customHeight="1">
      <c r="B227" s="28"/>
      <c r="C227" s="189" t="s">
        <v>512</v>
      </c>
      <c r="D227" s="189" t="s">
        <v>135</v>
      </c>
      <c r="E227" s="190" t="s">
        <v>513</v>
      </c>
      <c r="F227" s="191" t="s">
        <v>514</v>
      </c>
      <c r="G227" s="192" t="s">
        <v>156</v>
      </c>
      <c r="H227" s="193">
        <v>48.5</v>
      </c>
      <c r="I227" s="194"/>
      <c r="J227" s="195">
        <f>ROUND(I227*H227,2)</f>
        <v>0</v>
      </c>
      <c r="K227" s="191" t="s">
        <v>139</v>
      </c>
      <c r="L227" s="49"/>
      <c r="M227" s="196"/>
      <c r="N227" s="197" t="s">
        <v>38</v>
      </c>
      <c r="O227" s="29"/>
      <c r="P227" s="198">
        <f>O227*H227</f>
        <v>0</v>
      </c>
      <c r="Q227" s="198">
        <v>0</v>
      </c>
      <c r="R227" s="198">
        <f>Q227*H227</f>
        <v>0</v>
      </c>
      <c r="S227" s="198">
        <v>0</v>
      </c>
      <c r="T227" s="199">
        <f>S227*H227</f>
        <v>0</v>
      </c>
      <c r="AR227" s="10" t="s">
        <v>82</v>
      </c>
      <c r="AT227" s="10" t="s">
        <v>135</v>
      </c>
      <c r="AU227" s="10" t="s">
        <v>76</v>
      </c>
      <c r="AY227" s="10" t="s">
        <v>133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0" t="s">
        <v>72</v>
      </c>
      <c r="BK227" s="200">
        <f>ROUND(I227*H227,2)</f>
        <v>0</v>
      </c>
      <c r="BL227" s="10" t="s">
        <v>82</v>
      </c>
      <c r="BM227" s="10" t="s">
        <v>515</v>
      </c>
    </row>
    <row r="228" spans="2:63" s="171" customFormat="1" ht="29.25" customHeight="1">
      <c r="B228" s="172"/>
      <c r="C228" s="173"/>
      <c r="D228" s="186" t="s">
        <v>66</v>
      </c>
      <c r="E228" s="187" t="s">
        <v>516</v>
      </c>
      <c r="F228" s="187" t="s">
        <v>517</v>
      </c>
      <c r="G228" s="173"/>
      <c r="H228" s="173"/>
      <c r="I228" s="176"/>
      <c r="J228" s="188">
        <f>BK228</f>
        <v>0</v>
      </c>
      <c r="K228" s="173"/>
      <c r="L228" s="178"/>
      <c r="M228" s="179"/>
      <c r="N228" s="180"/>
      <c r="O228" s="180"/>
      <c r="P228" s="181">
        <f>SUM(P229:P234)</f>
        <v>0</v>
      </c>
      <c r="Q228" s="180"/>
      <c r="R228" s="181">
        <f>SUM(R229:R234)</f>
        <v>0</v>
      </c>
      <c r="S228" s="180"/>
      <c r="T228" s="182">
        <f>SUM(T229:T234)</f>
        <v>0</v>
      </c>
      <c r="AR228" s="183" t="s">
        <v>72</v>
      </c>
      <c r="AT228" s="184" t="s">
        <v>66</v>
      </c>
      <c r="AU228" s="184" t="s">
        <v>72</v>
      </c>
      <c r="AY228" s="183" t="s">
        <v>133</v>
      </c>
      <c r="BK228" s="185">
        <f>SUM(BK229:BK234)</f>
        <v>0</v>
      </c>
    </row>
    <row r="229" spans="2:65" s="27" customFormat="1" ht="22.5" customHeight="1">
      <c r="B229" s="28"/>
      <c r="C229" s="189" t="s">
        <v>518</v>
      </c>
      <c r="D229" s="189" t="s">
        <v>135</v>
      </c>
      <c r="E229" s="190" t="s">
        <v>519</v>
      </c>
      <c r="F229" s="191" t="s">
        <v>520</v>
      </c>
      <c r="G229" s="192" t="s">
        <v>288</v>
      </c>
      <c r="H229" s="193">
        <v>30.492</v>
      </c>
      <c r="I229" s="194"/>
      <c r="J229" s="195">
        <f>ROUND(I229*H229,2)</f>
        <v>0</v>
      </c>
      <c r="K229" s="191" t="s">
        <v>139</v>
      </c>
      <c r="L229" s="49"/>
      <c r="M229" s="196"/>
      <c r="N229" s="197" t="s">
        <v>38</v>
      </c>
      <c r="O229" s="29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AR229" s="10" t="s">
        <v>82</v>
      </c>
      <c r="AT229" s="10" t="s">
        <v>135</v>
      </c>
      <c r="AU229" s="10" t="s">
        <v>76</v>
      </c>
      <c r="AY229" s="10" t="s">
        <v>133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0" t="s">
        <v>72</v>
      </c>
      <c r="BK229" s="200">
        <f>ROUND(I229*H229,2)</f>
        <v>0</v>
      </c>
      <c r="BL229" s="10" t="s">
        <v>82</v>
      </c>
      <c r="BM229" s="10" t="s">
        <v>521</v>
      </c>
    </row>
    <row r="230" spans="2:65" s="27" customFormat="1" ht="22.5" customHeight="1">
      <c r="B230" s="28"/>
      <c r="C230" s="189" t="s">
        <v>522</v>
      </c>
      <c r="D230" s="189" t="s">
        <v>135</v>
      </c>
      <c r="E230" s="190" t="s">
        <v>523</v>
      </c>
      <c r="F230" s="191" t="s">
        <v>524</v>
      </c>
      <c r="G230" s="192" t="s">
        <v>288</v>
      </c>
      <c r="H230" s="193">
        <v>579.348</v>
      </c>
      <c r="I230" s="194"/>
      <c r="J230" s="195">
        <f>ROUND(I230*H230,2)</f>
        <v>0</v>
      </c>
      <c r="K230" s="191" t="s">
        <v>139</v>
      </c>
      <c r="L230" s="49"/>
      <c r="M230" s="196"/>
      <c r="N230" s="197" t="s">
        <v>38</v>
      </c>
      <c r="O230" s="29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AR230" s="10" t="s">
        <v>82</v>
      </c>
      <c r="AT230" s="10" t="s">
        <v>135</v>
      </c>
      <c r="AU230" s="10" t="s">
        <v>76</v>
      </c>
      <c r="AY230" s="10" t="s">
        <v>133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0" t="s">
        <v>72</v>
      </c>
      <c r="BK230" s="200">
        <f>ROUND(I230*H230,2)</f>
        <v>0</v>
      </c>
      <c r="BL230" s="10" t="s">
        <v>82</v>
      </c>
      <c r="BM230" s="10" t="s">
        <v>525</v>
      </c>
    </row>
    <row r="231" spans="2:51" s="201" customFormat="1" ht="13.5">
      <c r="B231" s="202"/>
      <c r="C231" s="203"/>
      <c r="D231" s="204" t="s">
        <v>141</v>
      </c>
      <c r="E231" s="205"/>
      <c r="F231" s="206" t="s">
        <v>526</v>
      </c>
      <c r="G231" s="203"/>
      <c r="H231" s="207">
        <v>579.348</v>
      </c>
      <c r="I231" s="208"/>
      <c r="J231" s="203"/>
      <c r="K231" s="203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141</v>
      </c>
      <c r="AU231" s="213" t="s">
        <v>76</v>
      </c>
      <c r="AV231" s="201" t="s">
        <v>76</v>
      </c>
      <c r="AW231" s="201" t="s">
        <v>31</v>
      </c>
      <c r="AX231" s="201" t="s">
        <v>72</v>
      </c>
      <c r="AY231" s="213" t="s">
        <v>133</v>
      </c>
    </row>
    <row r="232" spans="2:65" s="27" customFormat="1" ht="22.5" customHeight="1">
      <c r="B232" s="28"/>
      <c r="C232" s="189" t="s">
        <v>527</v>
      </c>
      <c r="D232" s="189" t="s">
        <v>135</v>
      </c>
      <c r="E232" s="190" t="s">
        <v>528</v>
      </c>
      <c r="F232" s="191" t="s">
        <v>529</v>
      </c>
      <c r="G232" s="192" t="s">
        <v>288</v>
      </c>
      <c r="H232" s="193">
        <v>30.492</v>
      </c>
      <c r="I232" s="194"/>
      <c r="J232" s="195">
        <f>ROUND(I232*H232,2)</f>
        <v>0</v>
      </c>
      <c r="K232" s="191" t="s">
        <v>139</v>
      </c>
      <c r="L232" s="49"/>
      <c r="M232" s="196"/>
      <c r="N232" s="197" t="s">
        <v>38</v>
      </c>
      <c r="O232" s="29"/>
      <c r="P232" s="198">
        <f>O232*H232</f>
        <v>0</v>
      </c>
      <c r="Q232" s="198">
        <v>0</v>
      </c>
      <c r="R232" s="198">
        <f>Q232*H232</f>
        <v>0</v>
      </c>
      <c r="S232" s="198">
        <v>0</v>
      </c>
      <c r="T232" s="199">
        <f>S232*H232</f>
        <v>0</v>
      </c>
      <c r="AR232" s="10" t="s">
        <v>82</v>
      </c>
      <c r="AT232" s="10" t="s">
        <v>135</v>
      </c>
      <c r="AU232" s="10" t="s">
        <v>76</v>
      </c>
      <c r="AY232" s="10" t="s">
        <v>133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0" t="s">
        <v>72</v>
      </c>
      <c r="BK232" s="200">
        <f>ROUND(I232*H232,2)</f>
        <v>0</v>
      </c>
      <c r="BL232" s="10" t="s">
        <v>82</v>
      </c>
      <c r="BM232" s="10" t="s">
        <v>530</v>
      </c>
    </row>
    <row r="233" spans="2:65" s="27" customFormat="1" ht="22.5" customHeight="1">
      <c r="B233" s="28"/>
      <c r="C233" s="189" t="s">
        <v>531</v>
      </c>
      <c r="D233" s="189" t="s">
        <v>135</v>
      </c>
      <c r="E233" s="190" t="s">
        <v>532</v>
      </c>
      <c r="F233" s="191" t="s">
        <v>533</v>
      </c>
      <c r="G233" s="192" t="s">
        <v>288</v>
      </c>
      <c r="H233" s="193">
        <v>10.164</v>
      </c>
      <c r="I233" s="194"/>
      <c r="J233" s="195">
        <f>ROUND(I233*H233,2)</f>
        <v>0</v>
      </c>
      <c r="K233" s="191" t="s">
        <v>139</v>
      </c>
      <c r="L233" s="49"/>
      <c r="M233" s="196"/>
      <c r="N233" s="197" t="s">
        <v>38</v>
      </c>
      <c r="O233" s="2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AR233" s="10" t="s">
        <v>82</v>
      </c>
      <c r="AT233" s="10" t="s">
        <v>135</v>
      </c>
      <c r="AU233" s="10" t="s">
        <v>76</v>
      </c>
      <c r="AY233" s="10" t="s">
        <v>133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0" t="s">
        <v>72</v>
      </c>
      <c r="BK233" s="200">
        <f>ROUND(I233*H233,2)</f>
        <v>0</v>
      </c>
      <c r="BL233" s="10" t="s">
        <v>82</v>
      </c>
      <c r="BM233" s="10" t="s">
        <v>534</v>
      </c>
    </row>
    <row r="234" spans="2:65" s="27" customFormat="1" ht="22.5" customHeight="1">
      <c r="B234" s="28"/>
      <c r="C234" s="189" t="s">
        <v>535</v>
      </c>
      <c r="D234" s="189" t="s">
        <v>135</v>
      </c>
      <c r="E234" s="190" t="s">
        <v>536</v>
      </c>
      <c r="F234" s="191" t="s">
        <v>537</v>
      </c>
      <c r="G234" s="192" t="s">
        <v>288</v>
      </c>
      <c r="H234" s="193">
        <v>20.328</v>
      </c>
      <c r="I234" s="194"/>
      <c r="J234" s="195">
        <f>ROUND(I234*H234,2)</f>
        <v>0</v>
      </c>
      <c r="K234" s="191" t="s">
        <v>139</v>
      </c>
      <c r="L234" s="49"/>
      <c r="M234" s="196"/>
      <c r="N234" s="197" t="s">
        <v>38</v>
      </c>
      <c r="O234" s="29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AR234" s="10" t="s">
        <v>82</v>
      </c>
      <c r="AT234" s="10" t="s">
        <v>135</v>
      </c>
      <c r="AU234" s="10" t="s">
        <v>76</v>
      </c>
      <c r="AY234" s="10" t="s">
        <v>133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0" t="s">
        <v>72</v>
      </c>
      <c r="BK234" s="200">
        <f>ROUND(I234*H234,2)</f>
        <v>0</v>
      </c>
      <c r="BL234" s="10" t="s">
        <v>82</v>
      </c>
      <c r="BM234" s="10" t="s">
        <v>538</v>
      </c>
    </row>
    <row r="235" spans="2:63" s="171" customFormat="1" ht="29.25" customHeight="1">
      <c r="B235" s="172"/>
      <c r="C235" s="173"/>
      <c r="D235" s="186" t="s">
        <v>66</v>
      </c>
      <c r="E235" s="187" t="s">
        <v>539</v>
      </c>
      <c r="F235" s="187" t="s">
        <v>540</v>
      </c>
      <c r="G235" s="173"/>
      <c r="H235" s="173"/>
      <c r="I235" s="176"/>
      <c r="J235" s="188">
        <f>BK235</f>
        <v>0</v>
      </c>
      <c r="K235" s="173"/>
      <c r="L235" s="178"/>
      <c r="M235" s="179"/>
      <c r="N235" s="180"/>
      <c r="O235" s="180"/>
      <c r="P235" s="181">
        <f>SUM(P236:P237)</f>
        <v>0</v>
      </c>
      <c r="Q235" s="180"/>
      <c r="R235" s="181">
        <f>SUM(R236:R237)</f>
        <v>0</v>
      </c>
      <c r="S235" s="180"/>
      <c r="T235" s="182">
        <f>SUM(T236:T237)</f>
        <v>0</v>
      </c>
      <c r="AR235" s="183" t="s">
        <v>72</v>
      </c>
      <c r="AT235" s="184" t="s">
        <v>66</v>
      </c>
      <c r="AU235" s="184" t="s">
        <v>72</v>
      </c>
      <c r="AY235" s="183" t="s">
        <v>133</v>
      </c>
      <c r="BK235" s="185">
        <f>SUM(BK236:BK237)</f>
        <v>0</v>
      </c>
    </row>
    <row r="236" spans="2:65" s="27" customFormat="1" ht="31.5" customHeight="1">
      <c r="B236" s="28"/>
      <c r="C236" s="189" t="s">
        <v>541</v>
      </c>
      <c r="D236" s="189" t="s">
        <v>135</v>
      </c>
      <c r="E236" s="190" t="s">
        <v>542</v>
      </c>
      <c r="F236" s="191" t="s">
        <v>543</v>
      </c>
      <c r="G236" s="192" t="s">
        <v>288</v>
      </c>
      <c r="H236" s="193">
        <v>384.927</v>
      </c>
      <c r="I236" s="194"/>
      <c r="J236" s="195">
        <f>ROUND(I236*H236,2)</f>
        <v>0</v>
      </c>
      <c r="K236" s="191" t="s">
        <v>139</v>
      </c>
      <c r="L236" s="49"/>
      <c r="M236" s="196"/>
      <c r="N236" s="197" t="s">
        <v>38</v>
      </c>
      <c r="O236" s="29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AR236" s="10" t="s">
        <v>82</v>
      </c>
      <c r="AT236" s="10" t="s">
        <v>135</v>
      </c>
      <c r="AU236" s="10" t="s">
        <v>76</v>
      </c>
      <c r="AY236" s="10" t="s">
        <v>133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0" t="s">
        <v>72</v>
      </c>
      <c r="BK236" s="200">
        <f>ROUND(I236*H236,2)</f>
        <v>0</v>
      </c>
      <c r="BL236" s="10" t="s">
        <v>82</v>
      </c>
      <c r="BM236" s="10" t="s">
        <v>544</v>
      </c>
    </row>
    <row r="237" spans="2:65" s="27" customFormat="1" ht="22.5" customHeight="1">
      <c r="B237" s="28"/>
      <c r="C237" s="189" t="s">
        <v>545</v>
      </c>
      <c r="D237" s="189" t="s">
        <v>135</v>
      </c>
      <c r="E237" s="190" t="s">
        <v>546</v>
      </c>
      <c r="F237" s="191" t="s">
        <v>547</v>
      </c>
      <c r="G237" s="192" t="s">
        <v>288</v>
      </c>
      <c r="H237" s="193">
        <v>2.091</v>
      </c>
      <c r="I237" s="194"/>
      <c r="J237" s="195">
        <f>ROUND(I237*H237,2)</f>
        <v>0</v>
      </c>
      <c r="K237" s="191"/>
      <c r="L237" s="49"/>
      <c r="M237" s="196"/>
      <c r="N237" s="197" t="s">
        <v>38</v>
      </c>
      <c r="O237" s="29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AR237" s="10" t="s">
        <v>82</v>
      </c>
      <c r="AT237" s="10" t="s">
        <v>135</v>
      </c>
      <c r="AU237" s="10" t="s">
        <v>76</v>
      </c>
      <c r="AY237" s="10" t="s">
        <v>133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0" t="s">
        <v>72</v>
      </c>
      <c r="BK237" s="200">
        <f>ROUND(I237*H237,2)</f>
        <v>0</v>
      </c>
      <c r="BL237" s="10" t="s">
        <v>82</v>
      </c>
      <c r="BM237" s="10" t="s">
        <v>548</v>
      </c>
    </row>
    <row r="238" spans="2:63" s="171" customFormat="1" ht="37.5" customHeight="1">
      <c r="B238" s="172"/>
      <c r="C238" s="173"/>
      <c r="D238" s="174" t="s">
        <v>66</v>
      </c>
      <c r="E238" s="175" t="s">
        <v>285</v>
      </c>
      <c r="F238" s="175" t="s">
        <v>549</v>
      </c>
      <c r="G238" s="173"/>
      <c r="H238" s="173"/>
      <c r="I238" s="176"/>
      <c r="J238" s="177">
        <f>BK238</f>
        <v>0</v>
      </c>
      <c r="K238" s="173"/>
      <c r="L238" s="178"/>
      <c r="M238" s="179"/>
      <c r="N238" s="180"/>
      <c r="O238" s="180"/>
      <c r="P238" s="181">
        <f>P239+P242+P244</f>
        <v>0</v>
      </c>
      <c r="Q238" s="180"/>
      <c r="R238" s="181">
        <f>R239+R242+R244</f>
        <v>0.5195874</v>
      </c>
      <c r="S238" s="180"/>
      <c r="T238" s="182">
        <f>T239+T242+T244</f>
        <v>0</v>
      </c>
      <c r="AR238" s="183" t="s">
        <v>79</v>
      </c>
      <c r="AT238" s="184" t="s">
        <v>66</v>
      </c>
      <c r="AU238" s="184" t="s">
        <v>67</v>
      </c>
      <c r="AY238" s="183" t="s">
        <v>133</v>
      </c>
      <c r="BK238" s="185">
        <f>BK239+BK242+BK244</f>
        <v>0</v>
      </c>
    </row>
    <row r="239" spans="2:63" s="171" customFormat="1" ht="19.5" customHeight="1">
      <c r="B239" s="172"/>
      <c r="C239" s="173"/>
      <c r="D239" s="186" t="s">
        <v>66</v>
      </c>
      <c r="E239" s="187" t="s">
        <v>550</v>
      </c>
      <c r="F239" s="187" t="s">
        <v>551</v>
      </c>
      <c r="G239" s="173"/>
      <c r="H239" s="173"/>
      <c r="I239" s="176"/>
      <c r="J239" s="188">
        <f>BK239</f>
        <v>0</v>
      </c>
      <c r="K239" s="173"/>
      <c r="L239" s="178"/>
      <c r="M239" s="179"/>
      <c r="N239" s="180"/>
      <c r="O239" s="180"/>
      <c r="P239" s="181">
        <f>SUM(P240:P241)</f>
        <v>0</v>
      </c>
      <c r="Q239" s="180"/>
      <c r="R239" s="181">
        <f>SUM(R240:R241)</f>
        <v>0.0157914</v>
      </c>
      <c r="S239" s="180"/>
      <c r="T239" s="182">
        <f>SUM(T240:T241)</f>
        <v>0</v>
      </c>
      <c r="AR239" s="183" t="s">
        <v>79</v>
      </c>
      <c r="AT239" s="184" t="s">
        <v>66</v>
      </c>
      <c r="AU239" s="184" t="s">
        <v>72</v>
      </c>
      <c r="AY239" s="183" t="s">
        <v>133</v>
      </c>
      <c r="BK239" s="185">
        <f>SUM(BK240:BK241)</f>
        <v>0</v>
      </c>
    </row>
    <row r="240" spans="2:65" s="27" customFormat="1" ht="22.5" customHeight="1">
      <c r="B240" s="28"/>
      <c r="C240" s="189" t="s">
        <v>552</v>
      </c>
      <c r="D240" s="189" t="s">
        <v>135</v>
      </c>
      <c r="E240" s="190" t="s">
        <v>553</v>
      </c>
      <c r="F240" s="191" t="s">
        <v>554</v>
      </c>
      <c r="G240" s="192" t="s">
        <v>156</v>
      </c>
      <c r="H240" s="193">
        <v>509.4</v>
      </c>
      <c r="I240" s="194"/>
      <c r="J240" s="195">
        <f>ROUND(I240*H240,2)</f>
        <v>0</v>
      </c>
      <c r="K240" s="191"/>
      <c r="L240" s="49"/>
      <c r="M240" s="196"/>
      <c r="N240" s="197" t="s">
        <v>38</v>
      </c>
      <c r="O240" s="29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AR240" s="10" t="s">
        <v>438</v>
      </c>
      <c r="AT240" s="10" t="s">
        <v>135</v>
      </c>
      <c r="AU240" s="10" t="s">
        <v>76</v>
      </c>
      <c r="AY240" s="10" t="s">
        <v>133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0" t="s">
        <v>72</v>
      </c>
      <c r="BK240" s="200">
        <f>ROUND(I240*H240,2)</f>
        <v>0</v>
      </c>
      <c r="BL240" s="10" t="s">
        <v>438</v>
      </c>
      <c r="BM240" s="10" t="s">
        <v>555</v>
      </c>
    </row>
    <row r="241" spans="2:65" s="27" customFormat="1" ht="22.5" customHeight="1">
      <c r="B241" s="28"/>
      <c r="C241" s="242" t="s">
        <v>556</v>
      </c>
      <c r="D241" s="242" t="s">
        <v>285</v>
      </c>
      <c r="E241" s="243" t="s">
        <v>557</v>
      </c>
      <c r="F241" s="244" t="s">
        <v>558</v>
      </c>
      <c r="G241" s="245" t="s">
        <v>156</v>
      </c>
      <c r="H241" s="246">
        <v>509.4</v>
      </c>
      <c r="I241" s="247"/>
      <c r="J241" s="248">
        <f>ROUND(I241*H241,2)</f>
        <v>0</v>
      </c>
      <c r="K241" s="244"/>
      <c r="L241" s="249"/>
      <c r="M241" s="250"/>
      <c r="N241" s="251" t="s">
        <v>38</v>
      </c>
      <c r="O241" s="29"/>
      <c r="P241" s="198">
        <f>O241*H241</f>
        <v>0</v>
      </c>
      <c r="Q241" s="198">
        <v>3.1E-05</v>
      </c>
      <c r="R241" s="198">
        <f>Q241*H241</f>
        <v>0.0157914</v>
      </c>
      <c r="S241" s="198">
        <v>0</v>
      </c>
      <c r="T241" s="199">
        <f>S241*H241</f>
        <v>0</v>
      </c>
      <c r="AR241" s="10" t="s">
        <v>559</v>
      </c>
      <c r="AT241" s="10" t="s">
        <v>285</v>
      </c>
      <c r="AU241" s="10" t="s">
        <v>76</v>
      </c>
      <c r="AY241" s="10" t="s">
        <v>133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0" t="s">
        <v>72</v>
      </c>
      <c r="BK241" s="200">
        <f>ROUND(I241*H241,2)</f>
        <v>0</v>
      </c>
      <c r="BL241" s="10" t="s">
        <v>559</v>
      </c>
      <c r="BM241" s="10" t="s">
        <v>560</v>
      </c>
    </row>
    <row r="242" spans="2:63" s="171" customFormat="1" ht="29.25" customHeight="1">
      <c r="B242" s="172"/>
      <c r="C242" s="173"/>
      <c r="D242" s="186" t="s">
        <v>66</v>
      </c>
      <c r="E242" s="187" t="s">
        <v>561</v>
      </c>
      <c r="F242" s="187" t="s">
        <v>562</v>
      </c>
      <c r="G242" s="173"/>
      <c r="H242" s="173"/>
      <c r="I242" s="176"/>
      <c r="J242" s="188">
        <f>BK242</f>
        <v>0</v>
      </c>
      <c r="K242" s="173"/>
      <c r="L242" s="178"/>
      <c r="M242" s="179"/>
      <c r="N242" s="180"/>
      <c r="O242" s="180"/>
      <c r="P242" s="181">
        <f>P243</f>
        <v>0</v>
      </c>
      <c r="Q242" s="180"/>
      <c r="R242" s="181">
        <f>R243</f>
        <v>0.453</v>
      </c>
      <c r="S242" s="180"/>
      <c r="T242" s="182">
        <f>T243</f>
        <v>0</v>
      </c>
      <c r="AR242" s="183" t="s">
        <v>79</v>
      </c>
      <c r="AT242" s="184" t="s">
        <v>66</v>
      </c>
      <c r="AU242" s="184" t="s">
        <v>72</v>
      </c>
      <c r="AY242" s="183" t="s">
        <v>133</v>
      </c>
      <c r="BK242" s="185">
        <f>BK243</f>
        <v>0</v>
      </c>
    </row>
    <row r="243" spans="2:65" s="27" customFormat="1" ht="22.5" customHeight="1">
      <c r="B243" s="28"/>
      <c r="C243" s="242" t="s">
        <v>563</v>
      </c>
      <c r="D243" s="242" t="s">
        <v>285</v>
      </c>
      <c r="E243" s="243" t="s">
        <v>564</v>
      </c>
      <c r="F243" s="244" t="s">
        <v>565</v>
      </c>
      <c r="G243" s="245" t="s">
        <v>566</v>
      </c>
      <c r="H243" s="246">
        <v>1</v>
      </c>
      <c r="I243" s="247"/>
      <c r="J243" s="248">
        <f>ROUND(I243*H243,2)</f>
        <v>0</v>
      </c>
      <c r="K243" s="244"/>
      <c r="L243" s="249"/>
      <c r="M243" s="250"/>
      <c r="N243" s="251" t="s">
        <v>38</v>
      </c>
      <c r="O243" s="29"/>
      <c r="P243" s="198">
        <f>O243*H243</f>
        <v>0</v>
      </c>
      <c r="Q243" s="198">
        <v>0.453</v>
      </c>
      <c r="R243" s="198">
        <f>Q243*H243</f>
        <v>0.453</v>
      </c>
      <c r="S243" s="198">
        <v>0</v>
      </c>
      <c r="T243" s="199">
        <f>S243*H243</f>
        <v>0</v>
      </c>
      <c r="AR243" s="10" t="s">
        <v>170</v>
      </c>
      <c r="AT243" s="10" t="s">
        <v>285</v>
      </c>
      <c r="AU243" s="10" t="s">
        <v>76</v>
      </c>
      <c r="AY243" s="10" t="s">
        <v>133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0" t="s">
        <v>72</v>
      </c>
      <c r="BK243" s="200">
        <f>ROUND(I243*H243,2)</f>
        <v>0</v>
      </c>
      <c r="BL243" s="10" t="s">
        <v>82</v>
      </c>
      <c r="BM243" s="10" t="s">
        <v>567</v>
      </c>
    </row>
    <row r="244" spans="2:63" s="171" customFormat="1" ht="29.25" customHeight="1">
      <c r="B244" s="172"/>
      <c r="C244" s="173"/>
      <c r="D244" s="186" t="s">
        <v>66</v>
      </c>
      <c r="E244" s="187" t="s">
        <v>568</v>
      </c>
      <c r="F244" s="187" t="s">
        <v>569</v>
      </c>
      <c r="G244" s="173"/>
      <c r="H244" s="173"/>
      <c r="I244" s="176"/>
      <c r="J244" s="188">
        <f>BK244</f>
        <v>0</v>
      </c>
      <c r="K244" s="173"/>
      <c r="L244" s="178"/>
      <c r="M244" s="179"/>
      <c r="N244" s="180"/>
      <c r="O244" s="180"/>
      <c r="P244" s="181">
        <f>SUM(P245:P247)</f>
        <v>0</v>
      </c>
      <c r="Q244" s="180"/>
      <c r="R244" s="181">
        <f>SUM(R245:R247)</f>
        <v>0.050795999999999994</v>
      </c>
      <c r="S244" s="180"/>
      <c r="T244" s="182">
        <f>SUM(T245:T247)</f>
        <v>0</v>
      </c>
      <c r="AR244" s="183" t="s">
        <v>79</v>
      </c>
      <c r="AT244" s="184" t="s">
        <v>66</v>
      </c>
      <c r="AU244" s="184" t="s">
        <v>72</v>
      </c>
      <c r="AY244" s="183" t="s">
        <v>133</v>
      </c>
      <c r="BK244" s="185">
        <f>SUM(BK245:BK247)</f>
        <v>0</v>
      </c>
    </row>
    <row r="245" spans="2:65" s="27" customFormat="1" ht="22.5" customHeight="1">
      <c r="B245" s="28"/>
      <c r="C245" s="189" t="s">
        <v>570</v>
      </c>
      <c r="D245" s="189" t="s">
        <v>135</v>
      </c>
      <c r="E245" s="190" t="s">
        <v>571</v>
      </c>
      <c r="F245" s="191" t="s">
        <v>572</v>
      </c>
      <c r="G245" s="192" t="s">
        <v>573</v>
      </c>
      <c r="H245" s="193">
        <v>0.5</v>
      </c>
      <c r="I245" s="194"/>
      <c r="J245" s="195">
        <f>ROUND(I245*H245,2)</f>
        <v>0</v>
      </c>
      <c r="K245" s="191" t="s">
        <v>139</v>
      </c>
      <c r="L245" s="49"/>
      <c r="M245" s="196"/>
      <c r="N245" s="197" t="s">
        <v>38</v>
      </c>
      <c r="O245" s="29"/>
      <c r="P245" s="198">
        <f>O245*H245</f>
        <v>0</v>
      </c>
      <c r="Q245" s="198">
        <v>0.009899999999999999</v>
      </c>
      <c r="R245" s="198">
        <f>Q245*H245</f>
        <v>0.0049499999999999995</v>
      </c>
      <c r="S245" s="198">
        <v>0</v>
      </c>
      <c r="T245" s="199">
        <f>S245*H245</f>
        <v>0</v>
      </c>
      <c r="AR245" s="10" t="s">
        <v>82</v>
      </c>
      <c r="AT245" s="10" t="s">
        <v>135</v>
      </c>
      <c r="AU245" s="10" t="s">
        <v>76</v>
      </c>
      <c r="AY245" s="10" t="s">
        <v>133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0" t="s">
        <v>72</v>
      </c>
      <c r="BK245" s="200">
        <f>ROUND(I245*H245,2)</f>
        <v>0</v>
      </c>
      <c r="BL245" s="10" t="s">
        <v>82</v>
      </c>
      <c r="BM245" s="10" t="s">
        <v>574</v>
      </c>
    </row>
    <row r="246" spans="2:65" s="27" customFormat="1" ht="22.5" customHeight="1">
      <c r="B246" s="28"/>
      <c r="C246" s="189" t="s">
        <v>575</v>
      </c>
      <c r="D246" s="189" t="s">
        <v>135</v>
      </c>
      <c r="E246" s="190" t="s">
        <v>576</v>
      </c>
      <c r="F246" s="191" t="s">
        <v>577</v>
      </c>
      <c r="G246" s="192" t="s">
        <v>156</v>
      </c>
      <c r="H246" s="193">
        <v>509.4</v>
      </c>
      <c r="I246" s="194"/>
      <c r="J246" s="195">
        <f>ROUND(I246*H246,2)</f>
        <v>0</v>
      </c>
      <c r="K246" s="191"/>
      <c r="L246" s="49"/>
      <c r="M246" s="196"/>
      <c r="N246" s="197" t="s">
        <v>38</v>
      </c>
      <c r="O246" s="29"/>
      <c r="P246" s="198">
        <f>O246*H246</f>
        <v>0</v>
      </c>
      <c r="Q246" s="198">
        <v>9E-05</v>
      </c>
      <c r="R246" s="198">
        <f>Q246*H246</f>
        <v>0.045846</v>
      </c>
      <c r="S246" s="198">
        <v>0</v>
      </c>
      <c r="T246" s="199">
        <f>S246*H246</f>
        <v>0</v>
      </c>
      <c r="AR246" s="10" t="s">
        <v>438</v>
      </c>
      <c r="AT246" s="10" t="s">
        <v>135</v>
      </c>
      <c r="AU246" s="10" t="s">
        <v>76</v>
      </c>
      <c r="AY246" s="10" t="s">
        <v>133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0" t="s">
        <v>72</v>
      </c>
      <c r="BK246" s="200">
        <f>ROUND(I246*H246,2)</f>
        <v>0</v>
      </c>
      <c r="BL246" s="10" t="s">
        <v>438</v>
      </c>
      <c r="BM246" s="10" t="s">
        <v>578</v>
      </c>
    </row>
    <row r="247" spans="2:65" s="27" customFormat="1" ht="22.5" customHeight="1">
      <c r="B247" s="28"/>
      <c r="C247" s="189" t="s">
        <v>579</v>
      </c>
      <c r="D247" s="189" t="s">
        <v>135</v>
      </c>
      <c r="E247" s="190" t="s">
        <v>580</v>
      </c>
      <c r="F247" s="191" t="s">
        <v>581</v>
      </c>
      <c r="G247" s="192" t="s">
        <v>582</v>
      </c>
      <c r="H247" s="252"/>
      <c r="I247" s="194"/>
      <c r="J247" s="195">
        <f>ROUND(I247*H247,2)</f>
        <v>0</v>
      </c>
      <c r="K247" s="191"/>
      <c r="L247" s="49"/>
      <c r="M247" s="196"/>
      <c r="N247" s="197" t="s">
        <v>38</v>
      </c>
      <c r="O247" s="29"/>
      <c r="P247" s="198">
        <f>O247*H247</f>
        <v>0</v>
      </c>
      <c r="Q247" s="198">
        <v>0</v>
      </c>
      <c r="R247" s="198">
        <f>Q247*H247</f>
        <v>0</v>
      </c>
      <c r="S247" s="198">
        <v>0</v>
      </c>
      <c r="T247" s="199">
        <f>S247*H247</f>
        <v>0</v>
      </c>
      <c r="AR247" s="10" t="s">
        <v>438</v>
      </c>
      <c r="AT247" s="10" t="s">
        <v>135</v>
      </c>
      <c r="AU247" s="10" t="s">
        <v>76</v>
      </c>
      <c r="AY247" s="10" t="s">
        <v>133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0" t="s">
        <v>72</v>
      </c>
      <c r="BK247" s="200">
        <f>ROUND(I247*H247,2)</f>
        <v>0</v>
      </c>
      <c r="BL247" s="10" t="s">
        <v>438</v>
      </c>
      <c r="BM247" s="10" t="s">
        <v>583</v>
      </c>
    </row>
    <row r="248" spans="2:63" s="171" customFormat="1" ht="37.5" customHeight="1">
      <c r="B248" s="172"/>
      <c r="C248" s="173"/>
      <c r="D248" s="186" t="s">
        <v>66</v>
      </c>
      <c r="E248" s="253" t="s">
        <v>584</v>
      </c>
      <c r="F248" s="253" t="s">
        <v>585</v>
      </c>
      <c r="G248" s="173"/>
      <c r="H248" s="173"/>
      <c r="I248" s="176"/>
      <c r="J248" s="254">
        <f>BK248</f>
        <v>0</v>
      </c>
      <c r="K248" s="173"/>
      <c r="L248" s="178"/>
      <c r="M248" s="179"/>
      <c r="N248" s="180"/>
      <c r="O248" s="180"/>
      <c r="P248" s="181">
        <f>SUM(P249:P251)</f>
        <v>0</v>
      </c>
      <c r="Q248" s="180"/>
      <c r="R248" s="181">
        <f>SUM(R249:R251)</f>
        <v>0</v>
      </c>
      <c r="S248" s="180"/>
      <c r="T248" s="182">
        <f>SUM(T249:T251)</f>
        <v>0</v>
      </c>
      <c r="AR248" s="183" t="s">
        <v>82</v>
      </c>
      <c r="AT248" s="184" t="s">
        <v>66</v>
      </c>
      <c r="AU248" s="184" t="s">
        <v>67</v>
      </c>
      <c r="AY248" s="183" t="s">
        <v>133</v>
      </c>
      <c r="BK248" s="185">
        <f>SUM(BK249:BK251)</f>
        <v>0</v>
      </c>
    </row>
    <row r="249" spans="2:65" s="27" customFormat="1" ht="22.5" customHeight="1">
      <c r="B249" s="28"/>
      <c r="C249" s="189" t="s">
        <v>586</v>
      </c>
      <c r="D249" s="189" t="s">
        <v>135</v>
      </c>
      <c r="E249" s="190" t="s">
        <v>587</v>
      </c>
      <c r="F249" s="191" t="s">
        <v>588</v>
      </c>
      <c r="G249" s="192" t="s">
        <v>566</v>
      </c>
      <c r="H249" s="193">
        <v>2</v>
      </c>
      <c r="I249" s="194"/>
      <c r="J249" s="195">
        <f>ROUND(I249*H249,2)</f>
        <v>0</v>
      </c>
      <c r="K249" s="191"/>
      <c r="L249" s="49"/>
      <c r="M249" s="196"/>
      <c r="N249" s="197" t="s">
        <v>38</v>
      </c>
      <c r="O249" s="29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AR249" s="10" t="s">
        <v>82</v>
      </c>
      <c r="AT249" s="10" t="s">
        <v>135</v>
      </c>
      <c r="AU249" s="10" t="s">
        <v>72</v>
      </c>
      <c r="AY249" s="10" t="s">
        <v>133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0" t="s">
        <v>72</v>
      </c>
      <c r="BK249" s="200">
        <f>ROUND(I249*H249,2)</f>
        <v>0</v>
      </c>
      <c r="BL249" s="10" t="s">
        <v>82</v>
      </c>
      <c r="BM249" s="10" t="s">
        <v>589</v>
      </c>
    </row>
    <row r="250" spans="2:65" s="27" customFormat="1" ht="22.5" customHeight="1">
      <c r="B250" s="28"/>
      <c r="C250" s="189" t="s">
        <v>590</v>
      </c>
      <c r="D250" s="189" t="s">
        <v>135</v>
      </c>
      <c r="E250" s="190" t="s">
        <v>591</v>
      </c>
      <c r="F250" s="191" t="s">
        <v>592</v>
      </c>
      <c r="G250" s="192" t="s">
        <v>566</v>
      </c>
      <c r="H250" s="193">
        <v>2</v>
      </c>
      <c r="I250" s="194"/>
      <c r="J250" s="195">
        <f>ROUND(I250*H250,2)</f>
        <v>0</v>
      </c>
      <c r="K250" s="191"/>
      <c r="L250" s="49"/>
      <c r="M250" s="196"/>
      <c r="N250" s="197" t="s">
        <v>38</v>
      </c>
      <c r="O250" s="29"/>
      <c r="P250" s="198">
        <f>O250*H250</f>
        <v>0</v>
      </c>
      <c r="Q250" s="198">
        <v>0</v>
      </c>
      <c r="R250" s="198">
        <f>Q250*H250</f>
        <v>0</v>
      </c>
      <c r="S250" s="198">
        <v>0</v>
      </c>
      <c r="T250" s="199">
        <f>S250*H250</f>
        <v>0</v>
      </c>
      <c r="AR250" s="10" t="s">
        <v>82</v>
      </c>
      <c r="AT250" s="10" t="s">
        <v>135</v>
      </c>
      <c r="AU250" s="10" t="s">
        <v>72</v>
      </c>
      <c r="AY250" s="10" t="s">
        <v>133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0" t="s">
        <v>72</v>
      </c>
      <c r="BK250" s="200">
        <f>ROUND(I250*H250,2)</f>
        <v>0</v>
      </c>
      <c r="BL250" s="10" t="s">
        <v>82</v>
      </c>
      <c r="BM250" s="10" t="s">
        <v>593</v>
      </c>
    </row>
    <row r="251" spans="2:65" s="27" customFormat="1" ht="22.5" customHeight="1">
      <c r="B251" s="28"/>
      <c r="C251" s="189" t="s">
        <v>594</v>
      </c>
      <c r="D251" s="189" t="s">
        <v>135</v>
      </c>
      <c r="E251" s="190" t="s">
        <v>595</v>
      </c>
      <c r="F251" s="191" t="s">
        <v>596</v>
      </c>
      <c r="G251" s="192" t="s">
        <v>156</v>
      </c>
      <c r="H251" s="193">
        <v>509.4</v>
      </c>
      <c r="I251" s="194"/>
      <c r="J251" s="195">
        <f>ROUND(I251*H251,2)</f>
        <v>0</v>
      </c>
      <c r="K251" s="191"/>
      <c r="L251" s="49"/>
      <c r="M251" s="196"/>
      <c r="N251" s="255" t="s">
        <v>38</v>
      </c>
      <c r="O251" s="256"/>
      <c r="P251" s="257">
        <f>O251*H251</f>
        <v>0</v>
      </c>
      <c r="Q251" s="257">
        <v>0</v>
      </c>
      <c r="R251" s="257">
        <f>Q251*H251</f>
        <v>0</v>
      </c>
      <c r="S251" s="257">
        <v>0</v>
      </c>
      <c r="T251" s="258">
        <f>S251*H251</f>
        <v>0</v>
      </c>
      <c r="AR251" s="10" t="s">
        <v>82</v>
      </c>
      <c r="AT251" s="10" t="s">
        <v>135</v>
      </c>
      <c r="AU251" s="10" t="s">
        <v>72</v>
      </c>
      <c r="AY251" s="10" t="s">
        <v>133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0" t="s">
        <v>72</v>
      </c>
      <c r="BK251" s="200">
        <f>ROUND(I251*H251,2)</f>
        <v>0</v>
      </c>
      <c r="BL251" s="10" t="s">
        <v>82</v>
      </c>
      <c r="BM251" s="10" t="s">
        <v>597</v>
      </c>
    </row>
    <row r="252" spans="2:12" s="27" customFormat="1" ht="6.75" customHeight="1">
      <c r="B252" s="44"/>
      <c r="C252" s="45"/>
      <c r="D252" s="45"/>
      <c r="E252" s="45"/>
      <c r="F252" s="45"/>
      <c r="G252" s="45"/>
      <c r="H252" s="45"/>
      <c r="I252" s="130"/>
      <c r="J252" s="45"/>
      <c r="K252" s="45"/>
      <c r="L252" s="49"/>
    </row>
  </sheetData>
  <sheetProtection selectLockedCells="1" selectUnlockedCells="1"/>
  <autoFilter ref="C91:K251"/>
  <mergeCells count="9">
    <mergeCell ref="E47:H47"/>
    <mergeCell ref="E82:H82"/>
    <mergeCell ref="E84:H84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91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03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88</v>
      </c>
      <c r="G1" s="364" t="s">
        <v>89</v>
      </c>
      <c r="H1" s="364"/>
      <c r="I1" s="107"/>
      <c r="J1" s="106" t="s">
        <v>90</v>
      </c>
      <c r="K1" s="105" t="s">
        <v>91</v>
      </c>
      <c r="L1" s="106" t="s">
        <v>92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0" t="s">
        <v>78</v>
      </c>
    </row>
    <row r="3" spans="2:46" ht="6.75" customHeight="1">
      <c r="B3" s="11"/>
      <c r="C3" s="12"/>
      <c r="D3" s="12"/>
      <c r="E3" s="12"/>
      <c r="F3" s="12"/>
      <c r="G3" s="12"/>
      <c r="H3" s="12"/>
      <c r="I3" s="108"/>
      <c r="J3" s="12"/>
      <c r="K3" s="13"/>
      <c r="AT3" s="10" t="s">
        <v>76</v>
      </c>
    </row>
    <row r="4" spans="2:46" ht="36.75" customHeight="1">
      <c r="B4" s="14"/>
      <c r="C4" s="15"/>
      <c r="D4" s="16" t="s">
        <v>93</v>
      </c>
      <c r="E4" s="15"/>
      <c r="F4" s="15"/>
      <c r="G4" s="15"/>
      <c r="H4" s="15"/>
      <c r="I4" s="109"/>
      <c r="J4" s="15"/>
      <c r="K4" s="17"/>
      <c r="M4" s="18" t="s">
        <v>12</v>
      </c>
      <c r="AT4" s="10" t="s">
        <v>6</v>
      </c>
    </row>
    <row r="5" spans="2:11" ht="6.75" customHeight="1">
      <c r="B5" s="14"/>
      <c r="C5" s="15"/>
      <c r="D5" s="15"/>
      <c r="E5" s="15"/>
      <c r="F5" s="15"/>
      <c r="G5" s="15"/>
      <c r="H5" s="15"/>
      <c r="I5" s="109"/>
      <c r="J5" s="15"/>
      <c r="K5" s="17"/>
    </row>
    <row r="6" spans="2:11" ht="15">
      <c r="B6" s="14"/>
      <c r="C6" s="15"/>
      <c r="D6" s="23" t="s">
        <v>17</v>
      </c>
      <c r="E6" s="15"/>
      <c r="F6" s="15"/>
      <c r="G6" s="15"/>
      <c r="H6" s="15"/>
      <c r="I6" s="109"/>
      <c r="J6" s="15"/>
      <c r="K6" s="17"/>
    </row>
    <row r="7" spans="2:11" ht="22.5" customHeight="1">
      <c r="B7" s="14"/>
      <c r="C7" s="15"/>
      <c r="D7" s="15"/>
      <c r="E7" s="365" t="str">
        <f>'Rekapitulace stavby'!K6</f>
        <v>K.Vary - Goethova vyhlídka - Přípojka vody a kanalizace</v>
      </c>
      <c r="F7" s="365"/>
      <c r="G7" s="365"/>
      <c r="H7" s="365"/>
      <c r="I7" s="109"/>
      <c r="J7" s="15"/>
      <c r="K7" s="17"/>
    </row>
    <row r="8" spans="2:11" s="27" customFormat="1" ht="15">
      <c r="B8" s="28"/>
      <c r="C8" s="29"/>
      <c r="D8" s="23" t="s">
        <v>94</v>
      </c>
      <c r="E8" s="29"/>
      <c r="F8" s="29"/>
      <c r="G8" s="29"/>
      <c r="H8" s="29"/>
      <c r="I8" s="110"/>
      <c r="J8" s="29"/>
      <c r="K8" s="32"/>
    </row>
    <row r="9" spans="2:11" s="27" customFormat="1" ht="36.75" customHeight="1">
      <c r="B9" s="28"/>
      <c r="C9" s="29"/>
      <c r="D9" s="29"/>
      <c r="E9" s="353" t="s">
        <v>598</v>
      </c>
      <c r="F9" s="353"/>
      <c r="G9" s="353"/>
      <c r="H9" s="353"/>
      <c r="I9" s="110"/>
      <c r="J9" s="29"/>
      <c r="K9" s="32"/>
    </row>
    <row r="10" spans="2:11" s="27" customFormat="1" ht="13.5">
      <c r="B10" s="28"/>
      <c r="C10" s="29"/>
      <c r="D10" s="29"/>
      <c r="E10" s="29"/>
      <c r="F10" s="29"/>
      <c r="G10" s="29"/>
      <c r="H10" s="29"/>
      <c r="I10" s="110"/>
      <c r="J10" s="29"/>
      <c r="K10" s="32"/>
    </row>
    <row r="11" spans="2:11" s="27" customFormat="1" ht="14.25" customHeight="1">
      <c r="B11" s="28"/>
      <c r="C11" s="29"/>
      <c r="D11" s="23" t="s">
        <v>19</v>
      </c>
      <c r="E11" s="29"/>
      <c r="F11" s="21"/>
      <c r="G11" s="29"/>
      <c r="H11" s="29"/>
      <c r="I11" s="111" t="s">
        <v>20</v>
      </c>
      <c r="J11" s="21"/>
      <c r="K11" s="32"/>
    </row>
    <row r="12" spans="2:11" s="27" customFormat="1" ht="14.25" customHeight="1">
      <c r="B12" s="28"/>
      <c r="C12" s="29"/>
      <c r="D12" s="23" t="s">
        <v>21</v>
      </c>
      <c r="E12" s="29"/>
      <c r="F12" s="21" t="s">
        <v>22</v>
      </c>
      <c r="G12" s="29"/>
      <c r="H12" s="29"/>
      <c r="I12" s="111" t="s">
        <v>23</v>
      </c>
      <c r="J12" s="63" t="str">
        <f>'Rekapitulace stavby'!AN8</f>
        <v>7. 6. 2017</v>
      </c>
      <c r="K12" s="32"/>
    </row>
    <row r="13" spans="2:11" s="27" customFormat="1" ht="10.5" customHeight="1">
      <c r="B13" s="28"/>
      <c r="C13" s="29"/>
      <c r="D13" s="29"/>
      <c r="E13" s="29"/>
      <c r="F13" s="29"/>
      <c r="G13" s="29"/>
      <c r="H13" s="29"/>
      <c r="I13" s="110"/>
      <c r="J13" s="29"/>
      <c r="K13" s="32"/>
    </row>
    <row r="14" spans="2:11" s="27" customFormat="1" ht="14.25" customHeight="1">
      <c r="B14" s="28"/>
      <c r="C14" s="29"/>
      <c r="D14" s="23" t="s">
        <v>25</v>
      </c>
      <c r="E14" s="29"/>
      <c r="F14" s="29"/>
      <c r="G14" s="29"/>
      <c r="H14" s="29"/>
      <c r="I14" s="111" t="s">
        <v>26</v>
      </c>
      <c r="J14" s="21">
        <f>IF('Rekapitulace stavby'!AN10="","",'Rekapitulace stavby'!AN10)</f>
      </c>
      <c r="K14" s="32"/>
    </row>
    <row r="15" spans="2:11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1" t="s">
        <v>27</v>
      </c>
      <c r="J15" s="21">
        <f>IF('Rekapitulace stavby'!AN11="","",'Rekapitulace stavby'!AN11)</f>
      </c>
      <c r="K15" s="32"/>
    </row>
    <row r="16" spans="2:11" s="27" customFormat="1" ht="6.75" customHeight="1">
      <c r="B16" s="28"/>
      <c r="C16" s="29"/>
      <c r="D16" s="29"/>
      <c r="E16" s="29"/>
      <c r="F16" s="29"/>
      <c r="G16" s="29"/>
      <c r="H16" s="29"/>
      <c r="I16" s="110"/>
      <c r="J16" s="29"/>
      <c r="K16" s="32"/>
    </row>
    <row r="17" spans="2:11" s="27" customFormat="1" ht="14.25" customHeight="1">
      <c r="B17" s="28"/>
      <c r="C17" s="29"/>
      <c r="D17" s="23" t="s">
        <v>28</v>
      </c>
      <c r="E17" s="29"/>
      <c r="F17" s="29"/>
      <c r="G17" s="29"/>
      <c r="H17" s="29"/>
      <c r="I17" s="111" t="s">
        <v>26</v>
      </c>
      <c r="J17" s="21">
        <f>IF('Rekapitulace stavby'!AN13="Vyplň údaj","",IF('Rekapitulace stavby'!AN13="","",'Rekapitulace stavby'!AN13))</f>
      </c>
      <c r="K17" s="32"/>
    </row>
    <row r="18" spans="2:11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1" t="s">
        <v>27</v>
      </c>
      <c r="J18" s="21">
        <f>IF('Rekapitulace stavby'!AN14="Vyplň údaj","",IF('Rekapitulace stavby'!AN14="","",'Rekapitulace stavby'!AN14))</f>
      </c>
      <c r="K18" s="32"/>
    </row>
    <row r="19" spans="2:11" s="27" customFormat="1" ht="6.75" customHeight="1">
      <c r="B19" s="28"/>
      <c r="C19" s="29"/>
      <c r="D19" s="29"/>
      <c r="E19" s="29"/>
      <c r="F19" s="29"/>
      <c r="G19" s="29"/>
      <c r="H19" s="29"/>
      <c r="I19" s="110"/>
      <c r="J19" s="29"/>
      <c r="K19" s="32"/>
    </row>
    <row r="20" spans="2:11" s="27" customFormat="1" ht="14.25" customHeight="1">
      <c r="B20" s="28"/>
      <c r="C20" s="29"/>
      <c r="D20" s="23" t="s">
        <v>30</v>
      </c>
      <c r="E20" s="29"/>
      <c r="F20" s="29"/>
      <c r="G20" s="29"/>
      <c r="H20" s="29"/>
      <c r="I20" s="111" t="s">
        <v>26</v>
      </c>
      <c r="J20" s="21">
        <f>IF('Rekapitulace stavby'!AN16="","",'Rekapitulace stavby'!AN16)</f>
      </c>
      <c r="K20" s="32"/>
    </row>
    <row r="21" spans="2:11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1" t="s">
        <v>27</v>
      </c>
      <c r="J21" s="21">
        <f>IF('Rekapitulace stavby'!AN17="","",'Rekapitulace stavby'!AN17)</f>
      </c>
      <c r="K21" s="32"/>
    </row>
    <row r="22" spans="2:11" s="27" customFormat="1" ht="6.75" customHeight="1">
      <c r="B22" s="28"/>
      <c r="C22" s="29"/>
      <c r="D22" s="29"/>
      <c r="E22" s="29"/>
      <c r="F22" s="29"/>
      <c r="G22" s="29"/>
      <c r="H22" s="29"/>
      <c r="I22" s="110"/>
      <c r="J22" s="29"/>
      <c r="K22" s="32"/>
    </row>
    <row r="23" spans="2:11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0"/>
      <c r="J23" s="29"/>
      <c r="K23" s="32"/>
    </row>
    <row r="24" spans="2:11" s="112" customFormat="1" ht="22.5" customHeight="1">
      <c r="B24" s="113"/>
      <c r="C24" s="114"/>
      <c r="D24" s="114"/>
      <c r="E24" s="346"/>
      <c r="F24" s="346"/>
      <c r="G24" s="346"/>
      <c r="H24" s="346"/>
      <c r="I24" s="115"/>
      <c r="J24" s="114"/>
      <c r="K24" s="116"/>
    </row>
    <row r="25" spans="2:11" s="27" customFormat="1" ht="6.75" customHeight="1">
      <c r="B25" s="28"/>
      <c r="C25" s="29"/>
      <c r="D25" s="29"/>
      <c r="E25" s="29"/>
      <c r="F25" s="29"/>
      <c r="G25" s="29"/>
      <c r="H25" s="29"/>
      <c r="I25" s="110"/>
      <c r="J25" s="29"/>
      <c r="K25" s="32"/>
    </row>
    <row r="26" spans="2:11" s="27" customFormat="1" ht="6.75" customHeight="1">
      <c r="B26" s="28"/>
      <c r="C26" s="29"/>
      <c r="D26" s="75"/>
      <c r="E26" s="75"/>
      <c r="F26" s="75"/>
      <c r="G26" s="75"/>
      <c r="H26" s="75"/>
      <c r="I26" s="117"/>
      <c r="J26" s="75"/>
      <c r="K26" s="118"/>
    </row>
    <row r="27" spans="2:11" s="27" customFormat="1" ht="25.5" customHeight="1">
      <c r="B27" s="28"/>
      <c r="C27" s="29"/>
      <c r="D27" s="119" t="s">
        <v>33</v>
      </c>
      <c r="E27" s="29"/>
      <c r="F27" s="29"/>
      <c r="G27" s="29"/>
      <c r="H27" s="29"/>
      <c r="I27" s="110"/>
      <c r="J27" s="79">
        <f>ROUND(J99,2)</f>
        <v>0</v>
      </c>
      <c r="K27" s="32"/>
    </row>
    <row r="28" spans="2:11" s="27" customFormat="1" ht="6.75" customHeight="1">
      <c r="B28" s="28"/>
      <c r="C28" s="29"/>
      <c r="D28" s="75"/>
      <c r="E28" s="75"/>
      <c r="F28" s="75"/>
      <c r="G28" s="75"/>
      <c r="H28" s="75"/>
      <c r="I28" s="117"/>
      <c r="J28" s="75"/>
      <c r="K28" s="118"/>
    </row>
    <row r="29" spans="2:11" s="27" customFormat="1" ht="14.25" customHeight="1">
      <c r="B29" s="28"/>
      <c r="C29" s="29"/>
      <c r="D29" s="29"/>
      <c r="E29" s="29"/>
      <c r="F29" s="33" t="s">
        <v>35</v>
      </c>
      <c r="G29" s="29"/>
      <c r="H29" s="29"/>
      <c r="I29" s="120" t="s">
        <v>34</v>
      </c>
      <c r="J29" s="33" t="s">
        <v>36</v>
      </c>
      <c r="K29" s="32"/>
    </row>
    <row r="30" spans="2:11" s="27" customFormat="1" ht="14.25" customHeight="1">
      <c r="B30" s="28"/>
      <c r="C30" s="29"/>
      <c r="D30" s="37" t="s">
        <v>37</v>
      </c>
      <c r="E30" s="37" t="s">
        <v>38</v>
      </c>
      <c r="F30" s="121">
        <f>ROUND(SUM(BE99:BE282),2)</f>
        <v>0</v>
      </c>
      <c r="G30" s="29"/>
      <c r="H30" s="29"/>
      <c r="I30" s="122">
        <v>0.21000000000000002</v>
      </c>
      <c r="J30" s="121">
        <f>ROUND(ROUND((SUM(BE99:BE282)),2)*I30,2)</f>
        <v>0</v>
      </c>
      <c r="K30" s="32"/>
    </row>
    <row r="31" spans="2:11" s="27" customFormat="1" ht="14.25" customHeight="1">
      <c r="B31" s="28"/>
      <c r="C31" s="29"/>
      <c r="D31" s="29"/>
      <c r="E31" s="37" t="s">
        <v>39</v>
      </c>
      <c r="F31" s="121">
        <f>ROUND(SUM(BF99:BF282),2)</f>
        <v>0</v>
      </c>
      <c r="G31" s="29"/>
      <c r="H31" s="29"/>
      <c r="I31" s="122">
        <v>0.15000000000000002</v>
      </c>
      <c r="J31" s="121">
        <f>ROUND(ROUND((SUM(BF99:BF282)),2)*I31,2)</f>
        <v>0</v>
      </c>
      <c r="K31" s="32"/>
    </row>
    <row r="32" spans="2:11" s="27" customFormat="1" ht="14.25" customHeight="1" hidden="1">
      <c r="B32" s="28"/>
      <c r="C32" s="29"/>
      <c r="D32" s="29"/>
      <c r="E32" s="37" t="s">
        <v>40</v>
      </c>
      <c r="F32" s="121">
        <f>ROUND(SUM(BG99:BG282),2)</f>
        <v>0</v>
      </c>
      <c r="G32" s="29"/>
      <c r="H32" s="29"/>
      <c r="I32" s="122">
        <v>0.21000000000000002</v>
      </c>
      <c r="J32" s="121">
        <v>0</v>
      </c>
      <c r="K32" s="32"/>
    </row>
    <row r="33" spans="2:11" s="27" customFormat="1" ht="14.25" customHeight="1" hidden="1">
      <c r="B33" s="28"/>
      <c r="C33" s="29"/>
      <c r="D33" s="29"/>
      <c r="E33" s="37" t="s">
        <v>41</v>
      </c>
      <c r="F33" s="121">
        <f>ROUND(SUM(BH99:BH282),2)</f>
        <v>0</v>
      </c>
      <c r="G33" s="29"/>
      <c r="H33" s="29"/>
      <c r="I33" s="122">
        <v>0.15000000000000002</v>
      </c>
      <c r="J33" s="121">
        <v>0</v>
      </c>
      <c r="K33" s="32"/>
    </row>
    <row r="34" spans="2:11" s="27" customFormat="1" ht="14.25" customHeight="1" hidden="1">
      <c r="B34" s="28"/>
      <c r="C34" s="29"/>
      <c r="D34" s="29"/>
      <c r="E34" s="37" t="s">
        <v>42</v>
      </c>
      <c r="F34" s="121">
        <f>ROUND(SUM(BI99:BI282),2)</f>
        <v>0</v>
      </c>
      <c r="G34" s="29"/>
      <c r="H34" s="29"/>
      <c r="I34" s="122">
        <v>0</v>
      </c>
      <c r="J34" s="121">
        <v>0</v>
      </c>
      <c r="K34" s="32"/>
    </row>
    <row r="35" spans="2:11" s="27" customFormat="1" ht="6.75" customHeight="1">
      <c r="B35" s="28"/>
      <c r="C35" s="29"/>
      <c r="D35" s="29"/>
      <c r="E35" s="29"/>
      <c r="F35" s="29"/>
      <c r="G35" s="29"/>
      <c r="H35" s="29"/>
      <c r="I35" s="110"/>
      <c r="J35" s="29"/>
      <c r="K35" s="32"/>
    </row>
    <row r="36" spans="2:11" s="27" customFormat="1" ht="25.5" customHeight="1">
      <c r="B36" s="28"/>
      <c r="C36" s="123"/>
      <c r="D36" s="124" t="s">
        <v>43</v>
      </c>
      <c r="E36" s="69"/>
      <c r="F36" s="69"/>
      <c r="G36" s="125" t="s">
        <v>44</v>
      </c>
      <c r="H36" s="126" t="s">
        <v>45</v>
      </c>
      <c r="I36" s="127"/>
      <c r="J36" s="128">
        <f>SUM(J27:J34)</f>
        <v>0</v>
      </c>
      <c r="K36" s="129"/>
    </row>
    <row r="37" spans="2:11" s="27" customFormat="1" ht="14.25" customHeight="1">
      <c r="B37" s="44"/>
      <c r="C37" s="45"/>
      <c r="D37" s="45"/>
      <c r="E37" s="45"/>
      <c r="F37" s="45"/>
      <c r="G37" s="45"/>
      <c r="H37" s="45"/>
      <c r="I37" s="130"/>
      <c r="J37" s="45"/>
      <c r="K37" s="46"/>
    </row>
    <row r="41" spans="2:11" s="27" customFormat="1" ht="6.75" customHeight="1">
      <c r="B41" s="131"/>
      <c r="C41" s="132"/>
      <c r="D41" s="132"/>
      <c r="E41" s="132"/>
      <c r="F41" s="132"/>
      <c r="G41" s="132"/>
      <c r="H41" s="132"/>
      <c r="I41" s="133"/>
      <c r="J41" s="132"/>
      <c r="K41" s="134"/>
    </row>
    <row r="42" spans="2:11" s="27" customFormat="1" ht="36.75" customHeight="1">
      <c r="B42" s="28"/>
      <c r="C42" s="16" t="s">
        <v>96</v>
      </c>
      <c r="D42" s="29"/>
      <c r="E42" s="29"/>
      <c r="F42" s="29"/>
      <c r="G42" s="29"/>
      <c r="H42" s="29"/>
      <c r="I42" s="110"/>
      <c r="J42" s="29"/>
      <c r="K42" s="32"/>
    </row>
    <row r="43" spans="2:11" s="27" customFormat="1" ht="6.75" customHeight="1">
      <c r="B43" s="28"/>
      <c r="C43" s="29"/>
      <c r="D43" s="29"/>
      <c r="E43" s="29"/>
      <c r="F43" s="29"/>
      <c r="G43" s="29"/>
      <c r="H43" s="29"/>
      <c r="I43" s="110"/>
      <c r="J43" s="29"/>
      <c r="K43" s="32"/>
    </row>
    <row r="44" spans="2:11" s="27" customFormat="1" ht="14.25" customHeight="1">
      <c r="B44" s="28"/>
      <c r="C44" s="23" t="s">
        <v>17</v>
      </c>
      <c r="D44" s="29"/>
      <c r="E44" s="29"/>
      <c r="F44" s="29"/>
      <c r="G44" s="29"/>
      <c r="H44" s="29"/>
      <c r="I44" s="110"/>
      <c r="J44" s="29"/>
      <c r="K44" s="32"/>
    </row>
    <row r="45" spans="2:11" s="27" customFormat="1" ht="22.5" customHeight="1">
      <c r="B45" s="28"/>
      <c r="C45" s="29"/>
      <c r="D45" s="29"/>
      <c r="E45" s="365" t="str">
        <f>E7</f>
        <v>K.Vary - Goethova vyhlídka - Přípojka vody a kanalizace</v>
      </c>
      <c r="F45" s="365"/>
      <c r="G45" s="365"/>
      <c r="H45" s="365"/>
      <c r="I45" s="110"/>
      <c r="J45" s="29"/>
      <c r="K45" s="32"/>
    </row>
    <row r="46" spans="2:11" s="27" customFormat="1" ht="14.25" customHeight="1">
      <c r="B46" s="28"/>
      <c r="C46" s="23" t="s">
        <v>94</v>
      </c>
      <c r="D46" s="29"/>
      <c r="E46" s="29"/>
      <c r="F46" s="29"/>
      <c r="G46" s="29"/>
      <c r="H46" s="29"/>
      <c r="I46" s="110"/>
      <c r="J46" s="29"/>
      <c r="K46" s="32"/>
    </row>
    <row r="47" spans="2:11" s="27" customFormat="1" ht="23.25" customHeight="1">
      <c r="B47" s="28"/>
      <c r="C47" s="29"/>
      <c r="D47" s="29"/>
      <c r="E47" s="353" t="str">
        <f>E9</f>
        <v>2 - IO 02 ATS</v>
      </c>
      <c r="F47" s="353"/>
      <c r="G47" s="353"/>
      <c r="H47" s="353"/>
      <c r="I47" s="110"/>
      <c r="J47" s="29"/>
      <c r="K47" s="32"/>
    </row>
    <row r="48" spans="2:11" s="27" customFormat="1" ht="6.75" customHeight="1">
      <c r="B48" s="28"/>
      <c r="C48" s="29"/>
      <c r="D48" s="29"/>
      <c r="E48" s="29"/>
      <c r="F48" s="29"/>
      <c r="G48" s="29"/>
      <c r="H48" s="29"/>
      <c r="I48" s="110"/>
      <c r="J48" s="29"/>
      <c r="K48" s="32"/>
    </row>
    <row r="49" spans="2:11" s="27" customFormat="1" ht="18" customHeight="1">
      <c r="B49" s="28"/>
      <c r="C49" s="23" t="s">
        <v>21</v>
      </c>
      <c r="D49" s="29"/>
      <c r="E49" s="29"/>
      <c r="F49" s="21" t="str">
        <f>F12</f>
        <v> </v>
      </c>
      <c r="G49" s="29"/>
      <c r="H49" s="29"/>
      <c r="I49" s="111" t="s">
        <v>23</v>
      </c>
      <c r="J49" s="63" t="str">
        <f>IF(J12="","",J12)</f>
        <v>7. 6. 2017</v>
      </c>
      <c r="K49" s="32"/>
    </row>
    <row r="50" spans="2:11" s="27" customFormat="1" ht="6.75" customHeight="1">
      <c r="B50" s="28"/>
      <c r="C50" s="29"/>
      <c r="D50" s="29"/>
      <c r="E50" s="29"/>
      <c r="F50" s="29"/>
      <c r="G50" s="29"/>
      <c r="H50" s="29"/>
      <c r="I50" s="110"/>
      <c r="J50" s="29"/>
      <c r="K50" s="32"/>
    </row>
    <row r="51" spans="2:11" s="27" customFormat="1" ht="15">
      <c r="B51" s="28"/>
      <c r="C51" s="23" t="s">
        <v>25</v>
      </c>
      <c r="D51" s="29"/>
      <c r="E51" s="29"/>
      <c r="F51" s="21" t="str">
        <f>E15</f>
        <v> </v>
      </c>
      <c r="G51" s="29"/>
      <c r="H51" s="29"/>
      <c r="I51" s="111" t="s">
        <v>30</v>
      </c>
      <c r="J51" s="21" t="str">
        <f>E21</f>
        <v> </v>
      </c>
      <c r="K51" s="32"/>
    </row>
    <row r="52" spans="2:11" s="27" customFormat="1" ht="14.25" customHeight="1">
      <c r="B52" s="28"/>
      <c r="C52" s="23" t="s">
        <v>28</v>
      </c>
      <c r="D52" s="29"/>
      <c r="E52" s="29"/>
      <c r="F52" s="21">
        <f>IF(E18="","",E18)</f>
      </c>
      <c r="G52" s="29"/>
      <c r="H52" s="29"/>
      <c r="I52" s="110"/>
      <c r="J52" s="29"/>
      <c r="K52" s="32"/>
    </row>
    <row r="53" spans="2:11" s="27" customFormat="1" ht="9.75" customHeight="1">
      <c r="B53" s="28"/>
      <c r="C53" s="29"/>
      <c r="D53" s="29"/>
      <c r="E53" s="29"/>
      <c r="F53" s="29"/>
      <c r="G53" s="29"/>
      <c r="H53" s="29"/>
      <c r="I53" s="110"/>
      <c r="J53" s="29"/>
      <c r="K53" s="32"/>
    </row>
    <row r="54" spans="2:11" s="27" customFormat="1" ht="29.25" customHeight="1">
      <c r="B54" s="28"/>
      <c r="C54" s="135" t="s">
        <v>97</v>
      </c>
      <c r="D54" s="123"/>
      <c r="E54" s="123"/>
      <c r="F54" s="123"/>
      <c r="G54" s="123"/>
      <c r="H54" s="123"/>
      <c r="I54" s="136"/>
      <c r="J54" s="137" t="s">
        <v>98</v>
      </c>
      <c r="K54" s="138"/>
    </row>
    <row r="55" spans="2:11" s="27" customFormat="1" ht="9.75" customHeight="1">
      <c r="B55" s="28"/>
      <c r="C55" s="29"/>
      <c r="D55" s="29"/>
      <c r="E55" s="29"/>
      <c r="F55" s="29"/>
      <c r="G55" s="29"/>
      <c r="H55" s="29"/>
      <c r="I55" s="110"/>
      <c r="J55" s="29"/>
      <c r="K55" s="32"/>
    </row>
    <row r="56" spans="2:47" s="27" customFormat="1" ht="29.25" customHeight="1">
      <c r="B56" s="28"/>
      <c r="C56" s="139" t="s">
        <v>99</v>
      </c>
      <c r="D56" s="29"/>
      <c r="E56" s="29"/>
      <c r="F56" s="29"/>
      <c r="G56" s="29"/>
      <c r="H56" s="29"/>
      <c r="I56" s="110"/>
      <c r="J56" s="79">
        <f>J99</f>
        <v>0</v>
      </c>
      <c r="K56" s="32"/>
      <c r="AU56" s="10" t="s">
        <v>100</v>
      </c>
    </row>
    <row r="57" spans="2:11" s="140" customFormat="1" ht="24.75" customHeight="1">
      <c r="B57" s="141"/>
      <c r="C57" s="142"/>
      <c r="D57" s="143" t="s">
        <v>101</v>
      </c>
      <c r="E57" s="144"/>
      <c r="F57" s="144"/>
      <c r="G57" s="144"/>
      <c r="H57" s="144"/>
      <c r="I57" s="145"/>
      <c r="J57" s="146">
        <f>J100</f>
        <v>0</v>
      </c>
      <c r="K57" s="147"/>
    </row>
    <row r="58" spans="2:11" s="148" customFormat="1" ht="19.5" customHeight="1">
      <c r="B58" s="149"/>
      <c r="C58" s="150"/>
      <c r="D58" s="151" t="s">
        <v>102</v>
      </c>
      <c r="E58" s="152"/>
      <c r="F58" s="152"/>
      <c r="G58" s="152"/>
      <c r="H58" s="152"/>
      <c r="I58" s="153"/>
      <c r="J58" s="154">
        <f>J101</f>
        <v>0</v>
      </c>
      <c r="K58" s="155"/>
    </row>
    <row r="59" spans="2:11" s="148" customFormat="1" ht="19.5" customHeight="1">
      <c r="B59" s="149"/>
      <c r="C59" s="150"/>
      <c r="D59" s="151" t="s">
        <v>103</v>
      </c>
      <c r="E59" s="152"/>
      <c r="F59" s="152"/>
      <c r="G59" s="152"/>
      <c r="H59" s="152"/>
      <c r="I59" s="153"/>
      <c r="J59" s="154">
        <f>J114</f>
        <v>0</v>
      </c>
      <c r="K59" s="155"/>
    </row>
    <row r="60" spans="2:11" s="148" customFormat="1" ht="19.5" customHeight="1">
      <c r="B60" s="149"/>
      <c r="C60" s="150"/>
      <c r="D60" s="151" t="s">
        <v>104</v>
      </c>
      <c r="E60" s="152"/>
      <c r="F60" s="152"/>
      <c r="G60" s="152"/>
      <c r="H60" s="152"/>
      <c r="I60" s="153"/>
      <c r="J60" s="154">
        <f>J129</f>
        <v>0</v>
      </c>
      <c r="K60" s="155"/>
    </row>
    <row r="61" spans="2:11" s="148" customFormat="1" ht="19.5" customHeight="1">
      <c r="B61" s="149"/>
      <c r="C61" s="150"/>
      <c r="D61" s="151" t="s">
        <v>105</v>
      </c>
      <c r="E61" s="152"/>
      <c r="F61" s="152"/>
      <c r="G61" s="152"/>
      <c r="H61" s="152"/>
      <c r="I61" s="153"/>
      <c r="J61" s="154">
        <f>J134</f>
        <v>0</v>
      </c>
      <c r="K61" s="155"/>
    </row>
    <row r="62" spans="2:11" s="148" customFormat="1" ht="19.5" customHeight="1">
      <c r="B62" s="149"/>
      <c r="C62" s="150"/>
      <c r="D62" s="151" t="s">
        <v>107</v>
      </c>
      <c r="E62" s="152"/>
      <c r="F62" s="152"/>
      <c r="G62" s="152"/>
      <c r="H62" s="152"/>
      <c r="I62" s="153"/>
      <c r="J62" s="154">
        <f>J143</f>
        <v>0</v>
      </c>
      <c r="K62" s="155"/>
    </row>
    <row r="63" spans="2:11" s="148" customFormat="1" ht="19.5" customHeight="1">
      <c r="B63" s="149"/>
      <c r="C63" s="150"/>
      <c r="D63" s="151" t="s">
        <v>109</v>
      </c>
      <c r="E63" s="152"/>
      <c r="F63" s="152"/>
      <c r="G63" s="152"/>
      <c r="H63" s="152"/>
      <c r="I63" s="153"/>
      <c r="J63" s="154">
        <f>J163</f>
        <v>0</v>
      </c>
      <c r="K63" s="155"/>
    </row>
    <row r="64" spans="2:11" s="148" customFormat="1" ht="19.5" customHeight="1">
      <c r="B64" s="149"/>
      <c r="C64" s="150"/>
      <c r="D64" s="151" t="s">
        <v>111</v>
      </c>
      <c r="E64" s="152"/>
      <c r="F64" s="152"/>
      <c r="G64" s="152"/>
      <c r="H64" s="152"/>
      <c r="I64" s="153"/>
      <c r="J64" s="154">
        <f>J168</f>
        <v>0</v>
      </c>
      <c r="K64" s="155"/>
    </row>
    <row r="65" spans="2:11" s="140" customFormat="1" ht="24.75" customHeight="1">
      <c r="B65" s="141"/>
      <c r="C65" s="142"/>
      <c r="D65" s="143" t="s">
        <v>599</v>
      </c>
      <c r="E65" s="144"/>
      <c r="F65" s="144"/>
      <c r="G65" s="144"/>
      <c r="H65" s="144"/>
      <c r="I65" s="145"/>
      <c r="J65" s="146">
        <f>J170</f>
        <v>0</v>
      </c>
      <c r="K65" s="147"/>
    </row>
    <row r="66" spans="2:11" s="148" customFormat="1" ht="19.5" customHeight="1">
      <c r="B66" s="149"/>
      <c r="C66" s="150"/>
      <c r="D66" s="151" t="s">
        <v>600</v>
      </c>
      <c r="E66" s="152"/>
      <c r="F66" s="152"/>
      <c r="G66" s="152"/>
      <c r="H66" s="152"/>
      <c r="I66" s="153"/>
      <c r="J66" s="154">
        <f>J171</f>
        <v>0</v>
      </c>
      <c r="K66" s="155"/>
    </row>
    <row r="67" spans="2:11" s="148" customFormat="1" ht="19.5" customHeight="1">
      <c r="B67" s="149"/>
      <c r="C67" s="150"/>
      <c r="D67" s="151" t="s">
        <v>601</v>
      </c>
      <c r="E67" s="152"/>
      <c r="F67" s="152"/>
      <c r="G67" s="152"/>
      <c r="H67" s="152"/>
      <c r="I67" s="153"/>
      <c r="J67" s="154">
        <f>J180</f>
        <v>0</v>
      </c>
      <c r="K67" s="155"/>
    </row>
    <row r="68" spans="2:11" s="148" customFormat="1" ht="19.5" customHeight="1">
      <c r="B68" s="149"/>
      <c r="C68" s="150"/>
      <c r="D68" s="151" t="s">
        <v>602</v>
      </c>
      <c r="E68" s="152"/>
      <c r="F68" s="152"/>
      <c r="G68" s="152"/>
      <c r="H68" s="152"/>
      <c r="I68" s="153"/>
      <c r="J68" s="154">
        <f>J188</f>
        <v>0</v>
      </c>
      <c r="K68" s="155"/>
    </row>
    <row r="69" spans="2:11" s="148" customFormat="1" ht="19.5" customHeight="1">
      <c r="B69" s="149"/>
      <c r="C69" s="150"/>
      <c r="D69" s="151" t="s">
        <v>603</v>
      </c>
      <c r="E69" s="152"/>
      <c r="F69" s="152"/>
      <c r="G69" s="152"/>
      <c r="H69" s="152"/>
      <c r="I69" s="153"/>
      <c r="J69" s="154">
        <f>J196</f>
        <v>0</v>
      </c>
      <c r="K69" s="155"/>
    </row>
    <row r="70" spans="2:11" s="148" customFormat="1" ht="19.5" customHeight="1">
      <c r="B70" s="149"/>
      <c r="C70" s="150"/>
      <c r="D70" s="151" t="s">
        <v>604</v>
      </c>
      <c r="E70" s="152"/>
      <c r="F70" s="152"/>
      <c r="G70" s="152"/>
      <c r="H70" s="152"/>
      <c r="I70" s="153"/>
      <c r="J70" s="154">
        <f>J205</f>
        <v>0</v>
      </c>
      <c r="K70" s="155"/>
    </row>
    <row r="71" spans="2:11" s="148" customFormat="1" ht="19.5" customHeight="1">
      <c r="B71" s="149"/>
      <c r="C71" s="150"/>
      <c r="D71" s="151" t="s">
        <v>605</v>
      </c>
      <c r="E71" s="152"/>
      <c r="F71" s="152"/>
      <c r="G71" s="152"/>
      <c r="H71" s="152"/>
      <c r="I71" s="153"/>
      <c r="J71" s="154">
        <f>J211</f>
        <v>0</v>
      </c>
      <c r="K71" s="155"/>
    </row>
    <row r="72" spans="2:11" s="148" customFormat="1" ht="19.5" customHeight="1">
      <c r="B72" s="149"/>
      <c r="C72" s="150"/>
      <c r="D72" s="151" t="s">
        <v>606</v>
      </c>
      <c r="E72" s="152"/>
      <c r="F72" s="152"/>
      <c r="G72" s="152"/>
      <c r="H72" s="152"/>
      <c r="I72" s="153"/>
      <c r="J72" s="154">
        <f>J213</f>
        <v>0</v>
      </c>
      <c r="K72" s="155"/>
    </row>
    <row r="73" spans="2:11" s="148" customFormat="1" ht="19.5" customHeight="1">
      <c r="B73" s="149"/>
      <c r="C73" s="150"/>
      <c r="D73" s="151" t="s">
        <v>607</v>
      </c>
      <c r="E73" s="152"/>
      <c r="F73" s="152"/>
      <c r="G73" s="152"/>
      <c r="H73" s="152"/>
      <c r="I73" s="153"/>
      <c r="J73" s="154">
        <f>J218</f>
        <v>0</v>
      </c>
      <c r="K73" s="155"/>
    </row>
    <row r="74" spans="2:11" s="148" customFormat="1" ht="19.5" customHeight="1">
      <c r="B74" s="149"/>
      <c r="C74" s="150"/>
      <c r="D74" s="151" t="s">
        <v>608</v>
      </c>
      <c r="E74" s="152"/>
      <c r="F74" s="152"/>
      <c r="G74" s="152"/>
      <c r="H74" s="152"/>
      <c r="I74" s="153"/>
      <c r="J74" s="154">
        <f>J224</f>
        <v>0</v>
      </c>
      <c r="K74" s="155"/>
    </row>
    <row r="75" spans="2:11" s="148" customFormat="1" ht="19.5" customHeight="1">
      <c r="B75" s="149"/>
      <c r="C75" s="150"/>
      <c r="D75" s="151" t="s">
        <v>609</v>
      </c>
      <c r="E75" s="152"/>
      <c r="F75" s="152"/>
      <c r="G75" s="152"/>
      <c r="H75" s="152"/>
      <c r="I75" s="153"/>
      <c r="J75" s="154">
        <f>J228</f>
        <v>0</v>
      </c>
      <c r="K75" s="155"/>
    </row>
    <row r="76" spans="2:11" s="148" customFormat="1" ht="19.5" customHeight="1">
      <c r="B76" s="149"/>
      <c r="C76" s="150"/>
      <c r="D76" s="151" t="s">
        <v>610</v>
      </c>
      <c r="E76" s="152"/>
      <c r="F76" s="152"/>
      <c r="G76" s="152"/>
      <c r="H76" s="152"/>
      <c r="I76" s="153"/>
      <c r="J76" s="154">
        <f>J235</f>
        <v>0</v>
      </c>
      <c r="K76" s="155"/>
    </row>
    <row r="77" spans="2:11" s="140" customFormat="1" ht="24.75" customHeight="1">
      <c r="B77" s="141"/>
      <c r="C77" s="142"/>
      <c r="D77" s="143" t="s">
        <v>112</v>
      </c>
      <c r="E77" s="144"/>
      <c r="F77" s="144"/>
      <c r="G77" s="144"/>
      <c r="H77" s="144"/>
      <c r="I77" s="145"/>
      <c r="J77" s="146">
        <f>J242</f>
        <v>0</v>
      </c>
      <c r="K77" s="147"/>
    </row>
    <row r="78" spans="2:11" s="148" customFormat="1" ht="19.5" customHeight="1">
      <c r="B78" s="149"/>
      <c r="C78" s="150"/>
      <c r="D78" s="151" t="s">
        <v>114</v>
      </c>
      <c r="E78" s="152"/>
      <c r="F78" s="152"/>
      <c r="G78" s="152"/>
      <c r="H78" s="152"/>
      <c r="I78" s="153"/>
      <c r="J78" s="154">
        <f>J243</f>
        <v>0</v>
      </c>
      <c r="K78" s="155"/>
    </row>
    <row r="79" spans="2:11" s="148" customFormat="1" ht="19.5" customHeight="1">
      <c r="B79" s="149"/>
      <c r="C79" s="150"/>
      <c r="D79" s="151" t="s">
        <v>611</v>
      </c>
      <c r="E79" s="152"/>
      <c r="F79" s="152"/>
      <c r="G79" s="152"/>
      <c r="H79" s="152"/>
      <c r="I79" s="153"/>
      <c r="J79" s="154">
        <f>J271</f>
        <v>0</v>
      </c>
      <c r="K79" s="155"/>
    </row>
    <row r="80" spans="2:11" s="27" customFormat="1" ht="21.75" customHeight="1">
      <c r="B80" s="28"/>
      <c r="C80" s="29"/>
      <c r="D80" s="29"/>
      <c r="E80" s="29"/>
      <c r="F80" s="29"/>
      <c r="G80" s="29"/>
      <c r="H80" s="29"/>
      <c r="I80" s="110"/>
      <c r="J80" s="29"/>
      <c r="K80" s="32"/>
    </row>
    <row r="81" spans="2:11" s="27" customFormat="1" ht="6.75" customHeight="1">
      <c r="B81" s="44"/>
      <c r="C81" s="45"/>
      <c r="D81" s="45"/>
      <c r="E81" s="45"/>
      <c r="F81" s="45"/>
      <c r="G81" s="45"/>
      <c r="H81" s="45"/>
      <c r="I81" s="130"/>
      <c r="J81" s="45"/>
      <c r="K81" s="46"/>
    </row>
    <row r="85" spans="2:12" s="27" customFormat="1" ht="6.75" customHeight="1">
      <c r="B85" s="47"/>
      <c r="C85" s="48"/>
      <c r="D85" s="48"/>
      <c r="E85" s="48"/>
      <c r="F85" s="48"/>
      <c r="G85" s="48"/>
      <c r="H85" s="48"/>
      <c r="I85" s="133"/>
      <c r="J85" s="48"/>
      <c r="K85" s="48"/>
      <c r="L85" s="49"/>
    </row>
    <row r="86" spans="2:12" s="27" customFormat="1" ht="36.75" customHeight="1">
      <c r="B86" s="28"/>
      <c r="C86" s="50" t="s">
        <v>117</v>
      </c>
      <c r="D86" s="51"/>
      <c r="E86" s="51"/>
      <c r="F86" s="51"/>
      <c r="G86" s="51"/>
      <c r="H86" s="51"/>
      <c r="I86" s="156"/>
      <c r="J86" s="51"/>
      <c r="K86" s="51"/>
      <c r="L86" s="49"/>
    </row>
    <row r="87" spans="2:12" s="27" customFormat="1" ht="6.75" customHeight="1">
      <c r="B87" s="28"/>
      <c r="C87" s="51"/>
      <c r="D87" s="51"/>
      <c r="E87" s="51"/>
      <c r="F87" s="51"/>
      <c r="G87" s="51"/>
      <c r="H87" s="51"/>
      <c r="I87" s="156"/>
      <c r="J87" s="51"/>
      <c r="K87" s="51"/>
      <c r="L87" s="49"/>
    </row>
    <row r="88" spans="2:12" s="27" customFormat="1" ht="14.25" customHeight="1">
      <c r="B88" s="28"/>
      <c r="C88" s="54" t="s">
        <v>17</v>
      </c>
      <c r="D88" s="51"/>
      <c r="E88" s="51"/>
      <c r="F88" s="51"/>
      <c r="G88" s="51"/>
      <c r="H88" s="51"/>
      <c r="I88" s="156"/>
      <c r="J88" s="51"/>
      <c r="K88" s="51"/>
      <c r="L88" s="49"/>
    </row>
    <row r="89" spans="2:12" s="27" customFormat="1" ht="22.5" customHeight="1">
      <c r="B89" s="28"/>
      <c r="C89" s="51"/>
      <c r="D89" s="51"/>
      <c r="E89" s="365" t="str">
        <f>E7</f>
        <v>K.Vary - Goethova vyhlídka - Přípojka vody a kanalizace</v>
      </c>
      <c r="F89" s="365"/>
      <c r="G89" s="365"/>
      <c r="H89" s="365"/>
      <c r="I89" s="156"/>
      <c r="J89" s="51"/>
      <c r="K89" s="51"/>
      <c r="L89" s="49"/>
    </row>
    <row r="90" spans="2:12" s="27" customFormat="1" ht="14.25" customHeight="1">
      <c r="B90" s="28"/>
      <c r="C90" s="54" t="s">
        <v>94</v>
      </c>
      <c r="D90" s="51"/>
      <c r="E90" s="51"/>
      <c r="F90" s="51"/>
      <c r="G90" s="51"/>
      <c r="H90" s="51"/>
      <c r="I90" s="156"/>
      <c r="J90" s="51"/>
      <c r="K90" s="51"/>
      <c r="L90" s="49"/>
    </row>
    <row r="91" spans="2:12" s="27" customFormat="1" ht="23.25" customHeight="1">
      <c r="B91" s="28"/>
      <c r="C91" s="51"/>
      <c r="D91" s="51"/>
      <c r="E91" s="353" t="str">
        <f>E9</f>
        <v>2 - IO 02 ATS</v>
      </c>
      <c r="F91" s="353"/>
      <c r="G91" s="353"/>
      <c r="H91" s="353"/>
      <c r="I91" s="156"/>
      <c r="J91" s="51"/>
      <c r="K91" s="51"/>
      <c r="L91" s="49"/>
    </row>
    <row r="92" spans="2:12" s="27" customFormat="1" ht="6.75" customHeight="1">
      <c r="B92" s="28"/>
      <c r="C92" s="51"/>
      <c r="D92" s="51"/>
      <c r="E92" s="51"/>
      <c r="F92" s="51"/>
      <c r="G92" s="51"/>
      <c r="H92" s="51"/>
      <c r="I92" s="156"/>
      <c r="J92" s="51"/>
      <c r="K92" s="51"/>
      <c r="L92" s="49"/>
    </row>
    <row r="93" spans="2:12" s="27" customFormat="1" ht="18" customHeight="1">
      <c r="B93" s="28"/>
      <c r="C93" s="54" t="s">
        <v>21</v>
      </c>
      <c r="D93" s="51"/>
      <c r="E93" s="51"/>
      <c r="F93" s="157" t="str">
        <f>F12</f>
        <v> </v>
      </c>
      <c r="G93" s="51"/>
      <c r="H93" s="51"/>
      <c r="I93" s="158" t="s">
        <v>23</v>
      </c>
      <c r="J93" s="159" t="str">
        <f>IF(J12="","",J12)</f>
        <v>7. 6. 2017</v>
      </c>
      <c r="K93" s="51"/>
      <c r="L93" s="49"/>
    </row>
    <row r="94" spans="2:12" s="27" customFormat="1" ht="6.75" customHeight="1">
      <c r="B94" s="28"/>
      <c r="C94" s="51"/>
      <c r="D94" s="51"/>
      <c r="E94" s="51"/>
      <c r="F94" s="51"/>
      <c r="G94" s="51"/>
      <c r="H94" s="51"/>
      <c r="I94" s="156"/>
      <c r="J94" s="51"/>
      <c r="K94" s="51"/>
      <c r="L94" s="49"/>
    </row>
    <row r="95" spans="2:12" s="27" customFormat="1" ht="15">
      <c r="B95" s="28"/>
      <c r="C95" s="54" t="s">
        <v>25</v>
      </c>
      <c r="D95" s="51"/>
      <c r="E95" s="51"/>
      <c r="F95" s="157" t="str">
        <f>E15</f>
        <v> </v>
      </c>
      <c r="G95" s="51"/>
      <c r="H95" s="51"/>
      <c r="I95" s="158" t="s">
        <v>30</v>
      </c>
      <c r="J95" s="157" t="str">
        <f>E21</f>
        <v> </v>
      </c>
      <c r="K95" s="51"/>
      <c r="L95" s="49"/>
    </row>
    <row r="96" spans="2:12" s="27" customFormat="1" ht="14.25" customHeight="1">
      <c r="B96" s="28"/>
      <c r="C96" s="54" t="s">
        <v>28</v>
      </c>
      <c r="D96" s="51"/>
      <c r="E96" s="51"/>
      <c r="F96" s="157">
        <f>IF(E18="","",E18)</f>
      </c>
      <c r="G96" s="51"/>
      <c r="H96" s="51"/>
      <c r="I96" s="156"/>
      <c r="J96" s="51"/>
      <c r="K96" s="51"/>
      <c r="L96" s="49"/>
    </row>
    <row r="97" spans="2:12" s="27" customFormat="1" ht="9.75" customHeight="1">
      <c r="B97" s="28"/>
      <c r="C97" s="51"/>
      <c r="D97" s="51"/>
      <c r="E97" s="51"/>
      <c r="F97" s="51"/>
      <c r="G97" s="51"/>
      <c r="H97" s="51"/>
      <c r="I97" s="156"/>
      <c r="J97" s="51"/>
      <c r="K97" s="51"/>
      <c r="L97" s="49"/>
    </row>
    <row r="98" spans="2:20" s="160" customFormat="1" ht="29.25" customHeight="1">
      <c r="B98" s="161"/>
      <c r="C98" s="162" t="s">
        <v>118</v>
      </c>
      <c r="D98" s="163" t="s">
        <v>52</v>
      </c>
      <c r="E98" s="163" t="s">
        <v>48</v>
      </c>
      <c r="F98" s="163" t="s">
        <v>119</v>
      </c>
      <c r="G98" s="163" t="s">
        <v>120</v>
      </c>
      <c r="H98" s="163" t="s">
        <v>121</v>
      </c>
      <c r="I98" s="164" t="s">
        <v>122</v>
      </c>
      <c r="J98" s="163" t="s">
        <v>98</v>
      </c>
      <c r="K98" s="165" t="s">
        <v>123</v>
      </c>
      <c r="L98" s="166"/>
      <c r="M98" s="71" t="s">
        <v>124</v>
      </c>
      <c r="N98" s="72" t="s">
        <v>37</v>
      </c>
      <c r="O98" s="72" t="s">
        <v>125</v>
      </c>
      <c r="P98" s="72" t="s">
        <v>126</v>
      </c>
      <c r="Q98" s="72" t="s">
        <v>127</v>
      </c>
      <c r="R98" s="72" t="s">
        <v>128</v>
      </c>
      <c r="S98" s="72" t="s">
        <v>129</v>
      </c>
      <c r="T98" s="73" t="s">
        <v>130</v>
      </c>
    </row>
    <row r="99" spans="2:63" s="27" customFormat="1" ht="29.25" customHeight="1">
      <c r="B99" s="28"/>
      <c r="C99" s="77" t="s">
        <v>99</v>
      </c>
      <c r="D99" s="51"/>
      <c r="E99" s="51"/>
      <c r="F99" s="51"/>
      <c r="G99" s="51"/>
      <c r="H99" s="51"/>
      <c r="I99" s="156"/>
      <c r="J99" s="167">
        <f>BK99</f>
        <v>0</v>
      </c>
      <c r="K99" s="51"/>
      <c r="L99" s="49"/>
      <c r="M99" s="74"/>
      <c r="N99" s="75"/>
      <c r="O99" s="75"/>
      <c r="P99" s="168">
        <f>P100+P170+P242</f>
        <v>0</v>
      </c>
      <c r="Q99" s="75"/>
      <c r="R99" s="168">
        <f>R100+R170+R242</f>
        <v>33.4841915</v>
      </c>
      <c r="S99" s="75"/>
      <c r="T99" s="169">
        <f>T100+T170+T242</f>
        <v>0</v>
      </c>
      <c r="AT99" s="10" t="s">
        <v>66</v>
      </c>
      <c r="AU99" s="10" t="s">
        <v>100</v>
      </c>
      <c r="BK99" s="170">
        <f>BK100+BK170+BK242</f>
        <v>0</v>
      </c>
    </row>
    <row r="100" spans="2:63" s="171" customFormat="1" ht="37.5" customHeight="1">
      <c r="B100" s="172"/>
      <c r="C100" s="173"/>
      <c r="D100" s="174" t="s">
        <v>66</v>
      </c>
      <c r="E100" s="175" t="s">
        <v>131</v>
      </c>
      <c r="F100" s="175" t="s">
        <v>132</v>
      </c>
      <c r="G100" s="173"/>
      <c r="H100" s="173"/>
      <c r="I100" s="176"/>
      <c r="J100" s="177">
        <f>BK100</f>
        <v>0</v>
      </c>
      <c r="K100" s="173"/>
      <c r="L100" s="178"/>
      <c r="M100" s="179"/>
      <c r="N100" s="180"/>
      <c r="O100" s="180"/>
      <c r="P100" s="181">
        <f>P101+P114+P129+P134+P143+P163+P168</f>
        <v>0</v>
      </c>
      <c r="Q100" s="180"/>
      <c r="R100" s="181">
        <f>R101+R114+R129+R134+R143+R163+R168</f>
        <v>29.87674714</v>
      </c>
      <c r="S100" s="180"/>
      <c r="T100" s="182">
        <f>T101+T114+T129+T134+T143+T163+T168</f>
        <v>0</v>
      </c>
      <c r="AR100" s="183" t="s">
        <v>72</v>
      </c>
      <c r="AT100" s="184" t="s">
        <v>66</v>
      </c>
      <c r="AU100" s="184" t="s">
        <v>67</v>
      </c>
      <c r="AY100" s="183" t="s">
        <v>133</v>
      </c>
      <c r="BK100" s="185">
        <f>BK101+BK114+BK129+BK134+BK143+BK163+BK168</f>
        <v>0</v>
      </c>
    </row>
    <row r="101" spans="2:63" s="171" customFormat="1" ht="19.5" customHeight="1">
      <c r="B101" s="172"/>
      <c r="C101" s="173"/>
      <c r="D101" s="186" t="s">
        <v>66</v>
      </c>
      <c r="E101" s="187" t="s">
        <v>72</v>
      </c>
      <c r="F101" s="187" t="s">
        <v>134</v>
      </c>
      <c r="G101" s="173"/>
      <c r="H101" s="173"/>
      <c r="I101" s="176"/>
      <c r="J101" s="188">
        <f>BK101</f>
        <v>0</v>
      </c>
      <c r="K101" s="173"/>
      <c r="L101" s="178"/>
      <c r="M101" s="179"/>
      <c r="N101" s="180"/>
      <c r="O101" s="180"/>
      <c r="P101" s="181">
        <f>SUM(P102:P113)</f>
        <v>0</v>
      </c>
      <c r="Q101" s="180"/>
      <c r="R101" s="181">
        <f>SUM(R102:R113)</f>
        <v>0</v>
      </c>
      <c r="S101" s="180"/>
      <c r="T101" s="182">
        <f>SUM(T102:T113)</f>
        <v>0</v>
      </c>
      <c r="AR101" s="183" t="s">
        <v>72</v>
      </c>
      <c r="AT101" s="184" t="s">
        <v>66</v>
      </c>
      <c r="AU101" s="184" t="s">
        <v>72</v>
      </c>
      <c r="AY101" s="183" t="s">
        <v>133</v>
      </c>
      <c r="BK101" s="185">
        <f>SUM(BK102:BK113)</f>
        <v>0</v>
      </c>
    </row>
    <row r="102" spans="2:65" s="27" customFormat="1" ht="22.5" customHeight="1">
      <c r="B102" s="28"/>
      <c r="C102" s="189" t="s">
        <v>72</v>
      </c>
      <c r="D102" s="189" t="s">
        <v>135</v>
      </c>
      <c r="E102" s="190" t="s">
        <v>146</v>
      </c>
      <c r="F102" s="191" t="s">
        <v>147</v>
      </c>
      <c r="G102" s="192" t="s">
        <v>148</v>
      </c>
      <c r="H102" s="193">
        <v>80</v>
      </c>
      <c r="I102" s="194"/>
      <c r="J102" s="195">
        <f>ROUND(I102*H102,2)</f>
        <v>0</v>
      </c>
      <c r="K102" s="191"/>
      <c r="L102" s="49"/>
      <c r="M102" s="196"/>
      <c r="N102" s="197" t="s">
        <v>38</v>
      </c>
      <c r="O102" s="29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10" t="s">
        <v>82</v>
      </c>
      <c r="AT102" s="10" t="s">
        <v>135</v>
      </c>
      <c r="AU102" s="10" t="s">
        <v>76</v>
      </c>
      <c r="AY102" s="10" t="s">
        <v>133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0" t="s">
        <v>72</v>
      </c>
      <c r="BK102" s="200">
        <f>ROUND(I102*H102,2)</f>
        <v>0</v>
      </c>
      <c r="BL102" s="10" t="s">
        <v>82</v>
      </c>
      <c r="BM102" s="10" t="s">
        <v>612</v>
      </c>
    </row>
    <row r="103" spans="2:65" s="27" customFormat="1" ht="22.5" customHeight="1">
      <c r="B103" s="28"/>
      <c r="C103" s="189" t="s">
        <v>76</v>
      </c>
      <c r="D103" s="189" t="s">
        <v>135</v>
      </c>
      <c r="E103" s="190" t="s">
        <v>150</v>
      </c>
      <c r="F103" s="191" t="s">
        <v>151</v>
      </c>
      <c r="G103" s="192" t="s">
        <v>152</v>
      </c>
      <c r="H103" s="193">
        <v>10</v>
      </c>
      <c r="I103" s="194"/>
      <c r="J103" s="195">
        <f>ROUND(I103*H103,2)</f>
        <v>0</v>
      </c>
      <c r="K103" s="191"/>
      <c r="L103" s="49"/>
      <c r="M103" s="196"/>
      <c r="N103" s="197" t="s">
        <v>38</v>
      </c>
      <c r="O103" s="2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10" t="s">
        <v>82</v>
      </c>
      <c r="AT103" s="10" t="s">
        <v>135</v>
      </c>
      <c r="AU103" s="10" t="s">
        <v>76</v>
      </c>
      <c r="AY103" s="10" t="s">
        <v>133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0" t="s">
        <v>72</v>
      </c>
      <c r="BK103" s="200">
        <f>ROUND(I103*H103,2)</f>
        <v>0</v>
      </c>
      <c r="BL103" s="10" t="s">
        <v>82</v>
      </c>
      <c r="BM103" s="10" t="s">
        <v>613</v>
      </c>
    </row>
    <row r="104" spans="2:65" s="27" customFormat="1" ht="22.5" customHeight="1">
      <c r="B104" s="28"/>
      <c r="C104" s="189" t="s">
        <v>79</v>
      </c>
      <c r="D104" s="189" t="s">
        <v>135</v>
      </c>
      <c r="E104" s="190" t="s">
        <v>614</v>
      </c>
      <c r="F104" s="191" t="s">
        <v>615</v>
      </c>
      <c r="G104" s="192" t="s">
        <v>161</v>
      </c>
      <c r="H104" s="193">
        <v>3.45</v>
      </c>
      <c r="I104" s="194"/>
      <c r="J104" s="195">
        <f>ROUND(I104*H104,2)</f>
        <v>0</v>
      </c>
      <c r="K104" s="191"/>
      <c r="L104" s="49"/>
      <c r="M104" s="196"/>
      <c r="N104" s="197" t="s">
        <v>38</v>
      </c>
      <c r="O104" s="2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10" t="s">
        <v>82</v>
      </c>
      <c r="AT104" s="10" t="s">
        <v>135</v>
      </c>
      <c r="AU104" s="10" t="s">
        <v>76</v>
      </c>
      <c r="AY104" s="10" t="s">
        <v>133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0" t="s">
        <v>72</v>
      </c>
      <c r="BK104" s="200">
        <f>ROUND(I104*H104,2)</f>
        <v>0</v>
      </c>
      <c r="BL104" s="10" t="s">
        <v>82</v>
      </c>
      <c r="BM104" s="10" t="s">
        <v>616</v>
      </c>
    </row>
    <row r="105" spans="2:51" s="201" customFormat="1" ht="13.5">
      <c r="B105" s="202"/>
      <c r="C105" s="203"/>
      <c r="D105" s="204" t="s">
        <v>141</v>
      </c>
      <c r="E105" s="205"/>
      <c r="F105" s="206" t="s">
        <v>617</v>
      </c>
      <c r="G105" s="203"/>
      <c r="H105" s="207">
        <v>3.45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76</v>
      </c>
      <c r="AV105" s="201" t="s">
        <v>76</v>
      </c>
      <c r="AW105" s="201" t="s">
        <v>31</v>
      </c>
      <c r="AX105" s="201" t="s">
        <v>72</v>
      </c>
      <c r="AY105" s="213" t="s">
        <v>133</v>
      </c>
    </row>
    <row r="106" spans="2:65" s="27" customFormat="1" ht="22.5" customHeight="1">
      <c r="B106" s="28"/>
      <c r="C106" s="189" t="s">
        <v>82</v>
      </c>
      <c r="D106" s="189" t="s">
        <v>135</v>
      </c>
      <c r="E106" s="190" t="s">
        <v>618</v>
      </c>
      <c r="F106" s="191" t="s">
        <v>619</v>
      </c>
      <c r="G106" s="192" t="s">
        <v>161</v>
      </c>
      <c r="H106" s="193">
        <v>2.02</v>
      </c>
      <c r="I106" s="194"/>
      <c r="J106" s="195">
        <f>ROUND(I106*H106,2)</f>
        <v>0</v>
      </c>
      <c r="K106" s="191"/>
      <c r="L106" s="49"/>
      <c r="M106" s="196"/>
      <c r="N106" s="197" t="s">
        <v>38</v>
      </c>
      <c r="O106" s="2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10" t="s">
        <v>82</v>
      </c>
      <c r="AT106" s="10" t="s">
        <v>135</v>
      </c>
      <c r="AU106" s="10" t="s">
        <v>76</v>
      </c>
      <c r="AY106" s="10" t="s">
        <v>133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0" t="s">
        <v>72</v>
      </c>
      <c r="BK106" s="200">
        <f>ROUND(I106*H106,2)</f>
        <v>0</v>
      </c>
      <c r="BL106" s="10" t="s">
        <v>82</v>
      </c>
      <c r="BM106" s="10" t="s">
        <v>620</v>
      </c>
    </row>
    <row r="107" spans="2:51" s="201" customFormat="1" ht="13.5">
      <c r="B107" s="202"/>
      <c r="C107" s="203"/>
      <c r="D107" s="204" t="s">
        <v>141</v>
      </c>
      <c r="E107" s="205"/>
      <c r="F107" s="206" t="s">
        <v>621</v>
      </c>
      <c r="G107" s="203"/>
      <c r="H107" s="207">
        <v>2.02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76</v>
      </c>
      <c r="AV107" s="201" t="s">
        <v>76</v>
      </c>
      <c r="AW107" s="201" t="s">
        <v>31</v>
      </c>
      <c r="AX107" s="201" t="s">
        <v>72</v>
      </c>
      <c r="AY107" s="213" t="s">
        <v>133</v>
      </c>
    </row>
    <row r="108" spans="2:65" s="27" customFormat="1" ht="22.5" customHeight="1">
      <c r="B108" s="28"/>
      <c r="C108" s="189" t="s">
        <v>85</v>
      </c>
      <c r="D108" s="189" t="s">
        <v>135</v>
      </c>
      <c r="E108" s="190" t="s">
        <v>622</v>
      </c>
      <c r="F108" s="191" t="s">
        <v>623</v>
      </c>
      <c r="G108" s="192" t="s">
        <v>161</v>
      </c>
      <c r="H108" s="193">
        <v>3.818</v>
      </c>
      <c r="I108" s="194"/>
      <c r="J108" s="195">
        <f>ROUND(I108*H108,2)</f>
        <v>0</v>
      </c>
      <c r="K108" s="191"/>
      <c r="L108" s="49"/>
      <c r="M108" s="196"/>
      <c r="N108" s="197" t="s">
        <v>38</v>
      </c>
      <c r="O108" s="29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10" t="s">
        <v>82</v>
      </c>
      <c r="AT108" s="10" t="s">
        <v>135</v>
      </c>
      <c r="AU108" s="10" t="s">
        <v>76</v>
      </c>
      <c r="AY108" s="10" t="s">
        <v>133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0" t="s">
        <v>72</v>
      </c>
      <c r="BK108" s="200">
        <f>ROUND(I108*H108,2)</f>
        <v>0</v>
      </c>
      <c r="BL108" s="10" t="s">
        <v>82</v>
      </c>
      <c r="BM108" s="10" t="s">
        <v>624</v>
      </c>
    </row>
    <row r="109" spans="2:51" s="201" customFormat="1" ht="13.5">
      <c r="B109" s="202"/>
      <c r="C109" s="203"/>
      <c r="D109" s="204" t="s">
        <v>141</v>
      </c>
      <c r="E109" s="205"/>
      <c r="F109" s="206" t="s">
        <v>625</v>
      </c>
      <c r="G109" s="203"/>
      <c r="H109" s="207">
        <v>3.818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141</v>
      </c>
      <c r="AU109" s="213" t="s">
        <v>76</v>
      </c>
      <c r="AV109" s="201" t="s">
        <v>76</v>
      </c>
      <c r="AW109" s="201" t="s">
        <v>31</v>
      </c>
      <c r="AX109" s="201" t="s">
        <v>72</v>
      </c>
      <c r="AY109" s="213" t="s">
        <v>133</v>
      </c>
    </row>
    <row r="110" spans="2:65" s="27" customFormat="1" ht="22.5" customHeight="1">
      <c r="B110" s="28"/>
      <c r="C110" s="189" t="s">
        <v>158</v>
      </c>
      <c r="D110" s="189" t="s">
        <v>135</v>
      </c>
      <c r="E110" s="190" t="s">
        <v>626</v>
      </c>
      <c r="F110" s="191" t="s">
        <v>627</v>
      </c>
      <c r="G110" s="192" t="s">
        <v>161</v>
      </c>
      <c r="H110" s="193">
        <v>4.983</v>
      </c>
      <c r="I110" s="194"/>
      <c r="J110" s="195">
        <f>ROUND(I110*H110,2)</f>
        <v>0</v>
      </c>
      <c r="K110" s="191"/>
      <c r="L110" s="49"/>
      <c r="M110" s="196"/>
      <c r="N110" s="197" t="s">
        <v>38</v>
      </c>
      <c r="O110" s="2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10" t="s">
        <v>82</v>
      </c>
      <c r="AT110" s="10" t="s">
        <v>135</v>
      </c>
      <c r="AU110" s="10" t="s">
        <v>76</v>
      </c>
      <c r="AY110" s="10" t="s">
        <v>133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0" t="s">
        <v>72</v>
      </c>
      <c r="BK110" s="200">
        <f>ROUND(I110*H110,2)</f>
        <v>0</v>
      </c>
      <c r="BL110" s="10" t="s">
        <v>82</v>
      </c>
      <c r="BM110" s="10" t="s">
        <v>628</v>
      </c>
    </row>
    <row r="111" spans="2:51" s="201" customFormat="1" ht="13.5">
      <c r="B111" s="202"/>
      <c r="C111" s="203"/>
      <c r="D111" s="204" t="s">
        <v>141</v>
      </c>
      <c r="E111" s="205"/>
      <c r="F111" s="206" t="s">
        <v>629</v>
      </c>
      <c r="G111" s="203"/>
      <c r="H111" s="207">
        <v>4.983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141</v>
      </c>
      <c r="AU111" s="213" t="s">
        <v>76</v>
      </c>
      <c r="AV111" s="201" t="s">
        <v>76</v>
      </c>
      <c r="AW111" s="201" t="s">
        <v>31</v>
      </c>
      <c r="AX111" s="201" t="s">
        <v>72</v>
      </c>
      <c r="AY111" s="213" t="s">
        <v>133</v>
      </c>
    </row>
    <row r="112" spans="2:65" s="27" customFormat="1" ht="22.5" customHeight="1">
      <c r="B112" s="28"/>
      <c r="C112" s="189" t="s">
        <v>164</v>
      </c>
      <c r="D112" s="189" t="s">
        <v>135</v>
      </c>
      <c r="E112" s="190" t="s">
        <v>630</v>
      </c>
      <c r="F112" s="191" t="s">
        <v>631</v>
      </c>
      <c r="G112" s="192" t="s">
        <v>161</v>
      </c>
      <c r="H112" s="193">
        <v>3.246</v>
      </c>
      <c r="I112" s="194"/>
      <c r="J112" s="195">
        <f>ROUND(I112*H112,2)</f>
        <v>0</v>
      </c>
      <c r="K112" s="191"/>
      <c r="L112" s="49"/>
      <c r="M112" s="196"/>
      <c r="N112" s="197" t="s">
        <v>38</v>
      </c>
      <c r="O112" s="29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10" t="s">
        <v>82</v>
      </c>
      <c r="AT112" s="10" t="s">
        <v>135</v>
      </c>
      <c r="AU112" s="10" t="s">
        <v>76</v>
      </c>
      <c r="AY112" s="10" t="s">
        <v>133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0" t="s">
        <v>72</v>
      </c>
      <c r="BK112" s="200">
        <f>ROUND(I112*H112,2)</f>
        <v>0</v>
      </c>
      <c r="BL112" s="10" t="s">
        <v>82</v>
      </c>
      <c r="BM112" s="10" t="s">
        <v>632</v>
      </c>
    </row>
    <row r="113" spans="2:65" s="27" customFormat="1" ht="22.5" customHeight="1">
      <c r="B113" s="28"/>
      <c r="C113" s="189" t="s">
        <v>170</v>
      </c>
      <c r="D113" s="189" t="s">
        <v>135</v>
      </c>
      <c r="E113" s="190" t="s">
        <v>270</v>
      </c>
      <c r="F113" s="191" t="s">
        <v>271</v>
      </c>
      <c r="G113" s="192" t="s">
        <v>161</v>
      </c>
      <c r="H113" s="193">
        <v>0.8550000000000001</v>
      </c>
      <c r="I113" s="194"/>
      <c r="J113" s="195">
        <f>ROUND(I113*H113,2)</f>
        <v>0</v>
      </c>
      <c r="K113" s="191"/>
      <c r="L113" s="49"/>
      <c r="M113" s="196"/>
      <c r="N113" s="197" t="s">
        <v>38</v>
      </c>
      <c r="O113" s="29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10" t="s">
        <v>82</v>
      </c>
      <c r="AT113" s="10" t="s">
        <v>135</v>
      </c>
      <c r="AU113" s="10" t="s">
        <v>76</v>
      </c>
      <c r="AY113" s="10" t="s">
        <v>133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0" t="s">
        <v>72</v>
      </c>
      <c r="BK113" s="200">
        <f>ROUND(I113*H113,2)</f>
        <v>0</v>
      </c>
      <c r="BL113" s="10" t="s">
        <v>82</v>
      </c>
      <c r="BM113" s="10" t="s">
        <v>633</v>
      </c>
    </row>
    <row r="114" spans="2:63" s="171" customFormat="1" ht="29.25" customHeight="1">
      <c r="B114" s="172"/>
      <c r="C114" s="173"/>
      <c r="D114" s="186" t="s">
        <v>66</v>
      </c>
      <c r="E114" s="187" t="s">
        <v>76</v>
      </c>
      <c r="F114" s="187" t="s">
        <v>296</v>
      </c>
      <c r="G114" s="173"/>
      <c r="H114" s="173"/>
      <c r="I114" s="176"/>
      <c r="J114" s="188">
        <f>BK114</f>
        <v>0</v>
      </c>
      <c r="K114" s="173"/>
      <c r="L114" s="178"/>
      <c r="M114" s="179"/>
      <c r="N114" s="180"/>
      <c r="O114" s="180"/>
      <c r="P114" s="181">
        <f>SUM(P115:P128)</f>
        <v>0</v>
      </c>
      <c r="Q114" s="180"/>
      <c r="R114" s="181">
        <f>SUM(R115:R128)</f>
        <v>10.030262189999998</v>
      </c>
      <c r="S114" s="180"/>
      <c r="T114" s="182">
        <f>SUM(T115:T128)</f>
        <v>0</v>
      </c>
      <c r="AR114" s="183" t="s">
        <v>72</v>
      </c>
      <c r="AT114" s="184" t="s">
        <v>66</v>
      </c>
      <c r="AU114" s="184" t="s">
        <v>72</v>
      </c>
      <c r="AY114" s="183" t="s">
        <v>133</v>
      </c>
      <c r="BK114" s="185">
        <f>SUM(BK115:BK128)</f>
        <v>0</v>
      </c>
    </row>
    <row r="115" spans="2:65" s="27" customFormat="1" ht="22.5" customHeight="1">
      <c r="B115" s="28"/>
      <c r="C115" s="189" t="s">
        <v>175</v>
      </c>
      <c r="D115" s="189" t="s">
        <v>135</v>
      </c>
      <c r="E115" s="190" t="s">
        <v>634</v>
      </c>
      <c r="F115" s="191" t="s">
        <v>635</v>
      </c>
      <c r="G115" s="192" t="s">
        <v>156</v>
      </c>
      <c r="H115" s="193">
        <v>24</v>
      </c>
      <c r="I115" s="194"/>
      <c r="J115" s="195">
        <f>ROUND(I115*H115,2)</f>
        <v>0</v>
      </c>
      <c r="K115" s="191"/>
      <c r="L115" s="49"/>
      <c r="M115" s="196"/>
      <c r="N115" s="197" t="s">
        <v>38</v>
      </c>
      <c r="O115" s="2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10" t="s">
        <v>438</v>
      </c>
      <c r="AT115" s="10" t="s">
        <v>135</v>
      </c>
      <c r="AU115" s="10" t="s">
        <v>76</v>
      </c>
      <c r="AY115" s="10" t="s">
        <v>133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0" t="s">
        <v>72</v>
      </c>
      <c r="BK115" s="200">
        <f>ROUND(I115*H115,2)</f>
        <v>0</v>
      </c>
      <c r="BL115" s="10" t="s">
        <v>438</v>
      </c>
      <c r="BM115" s="10" t="s">
        <v>636</v>
      </c>
    </row>
    <row r="116" spans="2:65" s="27" customFormat="1" ht="22.5" customHeight="1">
      <c r="B116" s="28"/>
      <c r="C116" s="189" t="s">
        <v>179</v>
      </c>
      <c r="D116" s="189" t="s">
        <v>135</v>
      </c>
      <c r="E116" s="190" t="s">
        <v>298</v>
      </c>
      <c r="F116" s="191" t="s">
        <v>299</v>
      </c>
      <c r="G116" s="192" t="s">
        <v>161</v>
      </c>
      <c r="H116" s="193">
        <v>0.664</v>
      </c>
      <c r="I116" s="194"/>
      <c r="J116" s="195">
        <f>ROUND(I116*H116,2)</f>
        <v>0</v>
      </c>
      <c r="K116" s="191"/>
      <c r="L116" s="49"/>
      <c r="M116" s="196"/>
      <c r="N116" s="197" t="s">
        <v>38</v>
      </c>
      <c r="O116" s="29"/>
      <c r="P116" s="198">
        <f>O116*H116</f>
        <v>0</v>
      </c>
      <c r="Q116" s="198">
        <v>1.98</v>
      </c>
      <c r="R116" s="198">
        <f>Q116*H116</f>
        <v>1.31472</v>
      </c>
      <c r="S116" s="198">
        <v>0</v>
      </c>
      <c r="T116" s="199">
        <f>S116*H116</f>
        <v>0</v>
      </c>
      <c r="AR116" s="10" t="s">
        <v>82</v>
      </c>
      <c r="AT116" s="10" t="s">
        <v>135</v>
      </c>
      <c r="AU116" s="10" t="s">
        <v>76</v>
      </c>
      <c r="AY116" s="10" t="s">
        <v>133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0" t="s">
        <v>72</v>
      </c>
      <c r="BK116" s="200">
        <f>ROUND(I116*H116,2)</f>
        <v>0</v>
      </c>
      <c r="BL116" s="10" t="s">
        <v>82</v>
      </c>
      <c r="BM116" s="10" t="s">
        <v>637</v>
      </c>
    </row>
    <row r="117" spans="2:51" s="201" customFormat="1" ht="13.5">
      <c r="B117" s="202"/>
      <c r="C117" s="203"/>
      <c r="D117" s="214" t="s">
        <v>141</v>
      </c>
      <c r="E117" s="215"/>
      <c r="F117" s="216" t="s">
        <v>638</v>
      </c>
      <c r="G117" s="203"/>
      <c r="H117" s="217">
        <v>0.42400000000000004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141</v>
      </c>
      <c r="AU117" s="213" t="s">
        <v>76</v>
      </c>
      <c r="AV117" s="201" t="s">
        <v>76</v>
      </c>
      <c r="AW117" s="201" t="s">
        <v>31</v>
      </c>
      <c r="AX117" s="201" t="s">
        <v>67</v>
      </c>
      <c r="AY117" s="213" t="s">
        <v>133</v>
      </c>
    </row>
    <row r="118" spans="2:51" s="201" customFormat="1" ht="13.5">
      <c r="B118" s="202"/>
      <c r="C118" s="203"/>
      <c r="D118" s="214" t="s">
        <v>141</v>
      </c>
      <c r="E118" s="215"/>
      <c r="F118" s="216" t="s">
        <v>639</v>
      </c>
      <c r="G118" s="203"/>
      <c r="H118" s="217">
        <v>0.24000000000000002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141</v>
      </c>
      <c r="AU118" s="213" t="s">
        <v>76</v>
      </c>
      <c r="AV118" s="201" t="s">
        <v>76</v>
      </c>
      <c r="AW118" s="201" t="s">
        <v>31</v>
      </c>
      <c r="AX118" s="201" t="s">
        <v>67</v>
      </c>
      <c r="AY118" s="213" t="s">
        <v>133</v>
      </c>
    </row>
    <row r="119" spans="2:51" s="230" customFormat="1" ht="13.5">
      <c r="B119" s="231"/>
      <c r="C119" s="232"/>
      <c r="D119" s="204" t="s">
        <v>141</v>
      </c>
      <c r="E119" s="233"/>
      <c r="F119" s="234" t="s">
        <v>278</v>
      </c>
      <c r="G119" s="232"/>
      <c r="H119" s="235">
        <v>0.664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141</v>
      </c>
      <c r="AU119" s="241" t="s">
        <v>76</v>
      </c>
      <c r="AV119" s="230" t="s">
        <v>82</v>
      </c>
      <c r="AW119" s="230" t="s">
        <v>31</v>
      </c>
      <c r="AX119" s="230" t="s">
        <v>72</v>
      </c>
      <c r="AY119" s="241" t="s">
        <v>133</v>
      </c>
    </row>
    <row r="120" spans="2:65" s="27" customFormat="1" ht="22.5" customHeight="1">
      <c r="B120" s="28"/>
      <c r="C120" s="189" t="s">
        <v>184</v>
      </c>
      <c r="D120" s="189" t="s">
        <v>135</v>
      </c>
      <c r="E120" s="190" t="s">
        <v>640</v>
      </c>
      <c r="F120" s="191" t="s">
        <v>641</v>
      </c>
      <c r="G120" s="192" t="s">
        <v>161</v>
      </c>
      <c r="H120" s="193">
        <v>3.724</v>
      </c>
      <c r="I120" s="194"/>
      <c r="J120" s="195">
        <f>ROUND(I120*H120,2)</f>
        <v>0</v>
      </c>
      <c r="K120" s="191"/>
      <c r="L120" s="49"/>
      <c r="M120" s="196"/>
      <c r="N120" s="197" t="s">
        <v>38</v>
      </c>
      <c r="O120" s="29"/>
      <c r="P120" s="198">
        <f>O120*H120</f>
        <v>0</v>
      </c>
      <c r="Q120" s="198">
        <v>2.25634</v>
      </c>
      <c r="R120" s="198">
        <f>Q120*H120</f>
        <v>8.40261016</v>
      </c>
      <c r="S120" s="198">
        <v>0</v>
      </c>
      <c r="T120" s="199">
        <f>S120*H120</f>
        <v>0</v>
      </c>
      <c r="AR120" s="10" t="s">
        <v>82</v>
      </c>
      <c r="AT120" s="10" t="s">
        <v>135</v>
      </c>
      <c r="AU120" s="10" t="s">
        <v>76</v>
      </c>
      <c r="AY120" s="10" t="s">
        <v>133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0" t="s">
        <v>72</v>
      </c>
      <c r="BK120" s="200">
        <f>ROUND(I120*H120,2)</f>
        <v>0</v>
      </c>
      <c r="BL120" s="10" t="s">
        <v>82</v>
      </c>
      <c r="BM120" s="10" t="s">
        <v>642</v>
      </c>
    </row>
    <row r="121" spans="2:65" s="27" customFormat="1" ht="22.5" customHeight="1">
      <c r="B121" s="28"/>
      <c r="C121" s="189" t="s">
        <v>188</v>
      </c>
      <c r="D121" s="189" t="s">
        <v>135</v>
      </c>
      <c r="E121" s="190" t="s">
        <v>643</v>
      </c>
      <c r="F121" s="191" t="s">
        <v>644</v>
      </c>
      <c r="G121" s="192" t="s">
        <v>138</v>
      </c>
      <c r="H121" s="193">
        <v>4.848</v>
      </c>
      <c r="I121" s="194"/>
      <c r="J121" s="195">
        <f>ROUND(I121*H121,2)</f>
        <v>0</v>
      </c>
      <c r="K121" s="191"/>
      <c r="L121" s="49"/>
      <c r="M121" s="196"/>
      <c r="N121" s="197" t="s">
        <v>38</v>
      </c>
      <c r="O121" s="29"/>
      <c r="P121" s="198">
        <f>O121*H121</f>
        <v>0</v>
      </c>
      <c r="Q121" s="198">
        <v>0.0010299999999999999</v>
      </c>
      <c r="R121" s="198">
        <f>Q121*H121</f>
        <v>0.004993439999999999</v>
      </c>
      <c r="S121" s="198">
        <v>0</v>
      </c>
      <c r="T121" s="199">
        <f>S121*H121</f>
        <v>0</v>
      </c>
      <c r="AR121" s="10" t="s">
        <v>82</v>
      </c>
      <c r="AT121" s="10" t="s">
        <v>135</v>
      </c>
      <c r="AU121" s="10" t="s">
        <v>76</v>
      </c>
      <c r="AY121" s="10" t="s">
        <v>133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0" t="s">
        <v>72</v>
      </c>
      <c r="BK121" s="200">
        <f>ROUND(I121*H121,2)</f>
        <v>0</v>
      </c>
      <c r="BL121" s="10" t="s">
        <v>82</v>
      </c>
      <c r="BM121" s="10" t="s">
        <v>645</v>
      </c>
    </row>
    <row r="122" spans="2:51" s="201" customFormat="1" ht="13.5">
      <c r="B122" s="202"/>
      <c r="C122" s="203"/>
      <c r="D122" s="204" t="s">
        <v>141</v>
      </c>
      <c r="E122" s="205"/>
      <c r="F122" s="206" t="s">
        <v>646</v>
      </c>
      <c r="G122" s="203"/>
      <c r="H122" s="207">
        <v>4.848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141</v>
      </c>
      <c r="AU122" s="213" t="s">
        <v>76</v>
      </c>
      <c r="AV122" s="201" t="s">
        <v>76</v>
      </c>
      <c r="AW122" s="201" t="s">
        <v>31</v>
      </c>
      <c r="AX122" s="201" t="s">
        <v>72</v>
      </c>
      <c r="AY122" s="213" t="s">
        <v>133</v>
      </c>
    </row>
    <row r="123" spans="2:65" s="27" customFormat="1" ht="22.5" customHeight="1">
      <c r="B123" s="28"/>
      <c r="C123" s="189" t="s">
        <v>193</v>
      </c>
      <c r="D123" s="189" t="s">
        <v>135</v>
      </c>
      <c r="E123" s="190" t="s">
        <v>647</v>
      </c>
      <c r="F123" s="191" t="s">
        <v>648</v>
      </c>
      <c r="G123" s="192" t="s">
        <v>138</v>
      </c>
      <c r="H123" s="193">
        <v>4.848</v>
      </c>
      <c r="I123" s="194"/>
      <c r="J123" s="195">
        <f>ROUND(I123*H123,2)</f>
        <v>0</v>
      </c>
      <c r="K123" s="191"/>
      <c r="L123" s="49"/>
      <c r="M123" s="196"/>
      <c r="N123" s="197" t="s">
        <v>38</v>
      </c>
      <c r="O123" s="29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10" t="s">
        <v>82</v>
      </c>
      <c r="AT123" s="10" t="s">
        <v>135</v>
      </c>
      <c r="AU123" s="10" t="s">
        <v>76</v>
      </c>
      <c r="AY123" s="10" t="s">
        <v>133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0" t="s">
        <v>72</v>
      </c>
      <c r="BK123" s="200">
        <f>ROUND(I123*H123,2)</f>
        <v>0</v>
      </c>
      <c r="BL123" s="10" t="s">
        <v>82</v>
      </c>
      <c r="BM123" s="10" t="s">
        <v>649</v>
      </c>
    </row>
    <row r="124" spans="2:65" s="27" customFormat="1" ht="22.5" customHeight="1">
      <c r="B124" s="28"/>
      <c r="C124" s="189" t="s">
        <v>203</v>
      </c>
      <c r="D124" s="189" t="s">
        <v>135</v>
      </c>
      <c r="E124" s="190" t="s">
        <v>650</v>
      </c>
      <c r="F124" s="191" t="s">
        <v>651</v>
      </c>
      <c r="G124" s="192" t="s">
        <v>161</v>
      </c>
      <c r="H124" s="193">
        <v>0.136</v>
      </c>
      <c r="I124" s="194"/>
      <c r="J124" s="195">
        <f>ROUND(I124*H124,2)</f>
        <v>0</v>
      </c>
      <c r="K124" s="191"/>
      <c r="L124" s="49"/>
      <c r="M124" s="196"/>
      <c r="N124" s="197" t="s">
        <v>38</v>
      </c>
      <c r="O124" s="29"/>
      <c r="P124" s="198">
        <f>O124*H124</f>
        <v>0</v>
      </c>
      <c r="Q124" s="198">
        <v>2.25634</v>
      </c>
      <c r="R124" s="198">
        <f>Q124*H124</f>
        <v>0.30686224</v>
      </c>
      <c r="S124" s="198">
        <v>0</v>
      </c>
      <c r="T124" s="199">
        <f>S124*H124</f>
        <v>0</v>
      </c>
      <c r="AR124" s="10" t="s">
        <v>82</v>
      </c>
      <c r="AT124" s="10" t="s">
        <v>135</v>
      </c>
      <c r="AU124" s="10" t="s">
        <v>76</v>
      </c>
      <c r="AY124" s="10" t="s">
        <v>133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0" t="s">
        <v>72</v>
      </c>
      <c r="BK124" s="200">
        <f>ROUND(I124*H124,2)</f>
        <v>0</v>
      </c>
      <c r="BL124" s="10" t="s">
        <v>82</v>
      </c>
      <c r="BM124" s="10" t="s">
        <v>652</v>
      </c>
    </row>
    <row r="125" spans="2:51" s="201" customFormat="1" ht="13.5">
      <c r="B125" s="202"/>
      <c r="C125" s="203"/>
      <c r="D125" s="204" t="s">
        <v>141</v>
      </c>
      <c r="E125" s="205"/>
      <c r="F125" s="206" t="s">
        <v>653</v>
      </c>
      <c r="G125" s="203"/>
      <c r="H125" s="207">
        <v>0.136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141</v>
      </c>
      <c r="AU125" s="213" t="s">
        <v>76</v>
      </c>
      <c r="AV125" s="201" t="s">
        <v>76</v>
      </c>
      <c r="AW125" s="201" t="s">
        <v>31</v>
      </c>
      <c r="AX125" s="201" t="s">
        <v>72</v>
      </c>
      <c r="AY125" s="213" t="s">
        <v>133</v>
      </c>
    </row>
    <row r="126" spans="2:65" s="27" customFormat="1" ht="22.5" customHeight="1">
      <c r="B126" s="28"/>
      <c r="C126" s="189" t="s">
        <v>10</v>
      </c>
      <c r="D126" s="189" t="s">
        <v>135</v>
      </c>
      <c r="E126" s="190" t="s">
        <v>654</v>
      </c>
      <c r="F126" s="191" t="s">
        <v>655</v>
      </c>
      <c r="G126" s="192" t="s">
        <v>138</v>
      </c>
      <c r="H126" s="193">
        <v>1.045</v>
      </c>
      <c r="I126" s="194"/>
      <c r="J126" s="195">
        <f>ROUND(I126*H126,2)</f>
        <v>0</v>
      </c>
      <c r="K126" s="191"/>
      <c r="L126" s="49"/>
      <c r="M126" s="196"/>
      <c r="N126" s="197" t="s">
        <v>38</v>
      </c>
      <c r="O126" s="29"/>
      <c r="P126" s="198">
        <f>O126*H126</f>
        <v>0</v>
      </c>
      <c r="Q126" s="198">
        <v>0.0010299999999999999</v>
      </c>
      <c r="R126" s="198">
        <f>Q126*H126</f>
        <v>0.0010763499999999998</v>
      </c>
      <c r="S126" s="198">
        <v>0</v>
      </c>
      <c r="T126" s="199">
        <f>S126*H126</f>
        <v>0</v>
      </c>
      <c r="AR126" s="10" t="s">
        <v>82</v>
      </c>
      <c r="AT126" s="10" t="s">
        <v>135</v>
      </c>
      <c r="AU126" s="10" t="s">
        <v>76</v>
      </c>
      <c r="AY126" s="10" t="s">
        <v>133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0" t="s">
        <v>72</v>
      </c>
      <c r="BK126" s="200">
        <f>ROUND(I126*H126,2)</f>
        <v>0</v>
      </c>
      <c r="BL126" s="10" t="s">
        <v>82</v>
      </c>
      <c r="BM126" s="10" t="s">
        <v>656</v>
      </c>
    </row>
    <row r="127" spans="2:51" s="201" customFormat="1" ht="13.5">
      <c r="B127" s="202"/>
      <c r="C127" s="203"/>
      <c r="D127" s="204" t="s">
        <v>141</v>
      </c>
      <c r="E127" s="205"/>
      <c r="F127" s="206" t="s">
        <v>657</v>
      </c>
      <c r="G127" s="203"/>
      <c r="H127" s="207">
        <v>1.045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141</v>
      </c>
      <c r="AU127" s="213" t="s">
        <v>76</v>
      </c>
      <c r="AV127" s="201" t="s">
        <v>76</v>
      </c>
      <c r="AW127" s="201" t="s">
        <v>31</v>
      </c>
      <c r="AX127" s="201" t="s">
        <v>72</v>
      </c>
      <c r="AY127" s="213" t="s">
        <v>133</v>
      </c>
    </row>
    <row r="128" spans="2:65" s="27" customFormat="1" ht="22.5" customHeight="1">
      <c r="B128" s="28"/>
      <c r="C128" s="189" t="s">
        <v>211</v>
      </c>
      <c r="D128" s="189" t="s">
        <v>135</v>
      </c>
      <c r="E128" s="190" t="s">
        <v>658</v>
      </c>
      <c r="F128" s="191" t="s">
        <v>659</v>
      </c>
      <c r="G128" s="192" t="s">
        <v>138</v>
      </c>
      <c r="H128" s="193">
        <v>1.045</v>
      </c>
      <c r="I128" s="194"/>
      <c r="J128" s="195">
        <f>ROUND(I128*H128,2)</f>
        <v>0</v>
      </c>
      <c r="K128" s="191"/>
      <c r="L128" s="49"/>
      <c r="M128" s="196"/>
      <c r="N128" s="197" t="s">
        <v>38</v>
      </c>
      <c r="O128" s="2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10" t="s">
        <v>82</v>
      </c>
      <c r="AT128" s="10" t="s">
        <v>135</v>
      </c>
      <c r="AU128" s="10" t="s">
        <v>76</v>
      </c>
      <c r="AY128" s="10" t="s">
        <v>133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0" t="s">
        <v>72</v>
      </c>
      <c r="BK128" s="200">
        <f>ROUND(I128*H128,2)</f>
        <v>0</v>
      </c>
      <c r="BL128" s="10" t="s">
        <v>82</v>
      </c>
      <c r="BM128" s="10" t="s">
        <v>660</v>
      </c>
    </row>
    <row r="129" spans="2:63" s="171" customFormat="1" ht="29.25" customHeight="1">
      <c r="B129" s="172"/>
      <c r="C129" s="173"/>
      <c r="D129" s="186" t="s">
        <v>66</v>
      </c>
      <c r="E129" s="187" t="s">
        <v>79</v>
      </c>
      <c r="F129" s="187" t="s">
        <v>307</v>
      </c>
      <c r="G129" s="173"/>
      <c r="H129" s="173"/>
      <c r="I129" s="176"/>
      <c r="J129" s="188">
        <f>BK129</f>
        <v>0</v>
      </c>
      <c r="K129" s="173"/>
      <c r="L129" s="178"/>
      <c r="M129" s="179"/>
      <c r="N129" s="180"/>
      <c r="O129" s="180"/>
      <c r="P129" s="181">
        <f>SUM(P130:P133)</f>
        <v>0</v>
      </c>
      <c r="Q129" s="180"/>
      <c r="R129" s="181">
        <f>SUM(R130:R133)</f>
        <v>7.987439</v>
      </c>
      <c r="S129" s="180"/>
      <c r="T129" s="182">
        <f>SUM(T130:T133)</f>
        <v>0</v>
      </c>
      <c r="AR129" s="183" t="s">
        <v>72</v>
      </c>
      <c r="AT129" s="184" t="s">
        <v>66</v>
      </c>
      <c r="AU129" s="184" t="s">
        <v>72</v>
      </c>
      <c r="AY129" s="183" t="s">
        <v>133</v>
      </c>
      <c r="BK129" s="185">
        <f>SUM(BK130:BK133)</f>
        <v>0</v>
      </c>
    </row>
    <row r="130" spans="2:65" s="27" customFormat="1" ht="22.5" customHeight="1">
      <c r="B130" s="28"/>
      <c r="C130" s="189" t="s">
        <v>216</v>
      </c>
      <c r="D130" s="189" t="s">
        <v>135</v>
      </c>
      <c r="E130" s="190" t="s">
        <v>661</v>
      </c>
      <c r="F130" s="191" t="s">
        <v>662</v>
      </c>
      <c r="G130" s="192" t="s">
        <v>138</v>
      </c>
      <c r="H130" s="193">
        <v>25.3</v>
      </c>
      <c r="I130" s="194"/>
      <c r="J130" s="195">
        <f>ROUND(I130*H130,2)</f>
        <v>0</v>
      </c>
      <c r="K130" s="191"/>
      <c r="L130" s="49"/>
      <c r="M130" s="196"/>
      <c r="N130" s="197" t="s">
        <v>38</v>
      </c>
      <c r="O130" s="29"/>
      <c r="P130" s="198">
        <f>O130*H130</f>
        <v>0</v>
      </c>
      <c r="Q130" s="198">
        <v>0.16283</v>
      </c>
      <c r="R130" s="198">
        <f>Q130*H130</f>
        <v>4.119599</v>
      </c>
      <c r="S130" s="198">
        <v>0</v>
      </c>
      <c r="T130" s="199">
        <f>S130*H130</f>
        <v>0</v>
      </c>
      <c r="AR130" s="10" t="s">
        <v>82</v>
      </c>
      <c r="AT130" s="10" t="s">
        <v>135</v>
      </c>
      <c r="AU130" s="10" t="s">
        <v>76</v>
      </c>
      <c r="AY130" s="10" t="s">
        <v>133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0" t="s">
        <v>72</v>
      </c>
      <c r="BK130" s="200">
        <f>ROUND(I130*H130,2)</f>
        <v>0</v>
      </c>
      <c r="BL130" s="10" t="s">
        <v>82</v>
      </c>
      <c r="BM130" s="10" t="s">
        <v>663</v>
      </c>
    </row>
    <row r="131" spans="2:51" s="201" customFormat="1" ht="13.5">
      <c r="B131" s="202"/>
      <c r="C131" s="203"/>
      <c r="D131" s="204" t="s">
        <v>141</v>
      </c>
      <c r="E131" s="205"/>
      <c r="F131" s="206" t="s">
        <v>664</v>
      </c>
      <c r="G131" s="203"/>
      <c r="H131" s="207">
        <v>25.3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76</v>
      </c>
      <c r="AV131" s="201" t="s">
        <v>76</v>
      </c>
      <c r="AW131" s="201" t="s">
        <v>31</v>
      </c>
      <c r="AX131" s="201" t="s">
        <v>72</v>
      </c>
      <c r="AY131" s="213" t="s">
        <v>133</v>
      </c>
    </row>
    <row r="132" spans="2:65" s="27" customFormat="1" ht="31.5" customHeight="1">
      <c r="B132" s="28"/>
      <c r="C132" s="189" t="s">
        <v>220</v>
      </c>
      <c r="D132" s="189" t="s">
        <v>135</v>
      </c>
      <c r="E132" s="190" t="s">
        <v>665</v>
      </c>
      <c r="F132" s="191" t="s">
        <v>666</v>
      </c>
      <c r="G132" s="192" t="s">
        <v>138</v>
      </c>
      <c r="H132" s="193">
        <v>28.8</v>
      </c>
      <c r="I132" s="194"/>
      <c r="J132" s="195">
        <f>ROUND(I132*H132,2)</f>
        <v>0</v>
      </c>
      <c r="K132" s="191"/>
      <c r="L132" s="49"/>
      <c r="M132" s="196"/>
      <c r="N132" s="197" t="s">
        <v>38</v>
      </c>
      <c r="O132" s="29"/>
      <c r="P132" s="198">
        <f>O132*H132</f>
        <v>0</v>
      </c>
      <c r="Q132" s="198">
        <v>0.1343</v>
      </c>
      <c r="R132" s="198">
        <f>Q132*H132</f>
        <v>3.86784</v>
      </c>
      <c r="S132" s="198">
        <v>0</v>
      </c>
      <c r="T132" s="199">
        <f>S132*H132</f>
        <v>0</v>
      </c>
      <c r="AR132" s="10" t="s">
        <v>82</v>
      </c>
      <c r="AT132" s="10" t="s">
        <v>135</v>
      </c>
      <c r="AU132" s="10" t="s">
        <v>76</v>
      </c>
      <c r="AY132" s="10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0" t="s">
        <v>72</v>
      </c>
      <c r="BK132" s="200">
        <f>ROUND(I132*H132,2)</f>
        <v>0</v>
      </c>
      <c r="BL132" s="10" t="s">
        <v>82</v>
      </c>
      <c r="BM132" s="10" t="s">
        <v>667</v>
      </c>
    </row>
    <row r="133" spans="2:51" s="201" customFormat="1" ht="13.5">
      <c r="B133" s="202"/>
      <c r="C133" s="203"/>
      <c r="D133" s="214" t="s">
        <v>141</v>
      </c>
      <c r="E133" s="215"/>
      <c r="F133" s="216" t="s">
        <v>668</v>
      </c>
      <c r="G133" s="203"/>
      <c r="H133" s="217">
        <v>28.8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141</v>
      </c>
      <c r="AU133" s="213" t="s">
        <v>76</v>
      </c>
      <c r="AV133" s="201" t="s">
        <v>76</v>
      </c>
      <c r="AW133" s="201" t="s">
        <v>31</v>
      </c>
      <c r="AX133" s="201" t="s">
        <v>72</v>
      </c>
      <c r="AY133" s="213" t="s">
        <v>133</v>
      </c>
    </row>
    <row r="134" spans="2:63" s="171" customFormat="1" ht="29.25" customHeight="1">
      <c r="B134" s="172"/>
      <c r="C134" s="173"/>
      <c r="D134" s="186" t="s">
        <v>66</v>
      </c>
      <c r="E134" s="187" t="s">
        <v>82</v>
      </c>
      <c r="F134" s="187" t="s">
        <v>317</v>
      </c>
      <c r="G134" s="173"/>
      <c r="H134" s="173"/>
      <c r="I134" s="176"/>
      <c r="J134" s="188">
        <f>BK134</f>
        <v>0</v>
      </c>
      <c r="K134" s="173"/>
      <c r="L134" s="178"/>
      <c r="M134" s="179"/>
      <c r="N134" s="180"/>
      <c r="O134" s="180"/>
      <c r="P134" s="181">
        <f>SUM(P135:P142)</f>
        <v>0</v>
      </c>
      <c r="Q134" s="180"/>
      <c r="R134" s="181">
        <f>SUM(R135:R142)</f>
        <v>2.5581105600000003</v>
      </c>
      <c r="S134" s="180"/>
      <c r="T134" s="182">
        <f>SUM(T135:T142)</f>
        <v>0</v>
      </c>
      <c r="AR134" s="183" t="s">
        <v>72</v>
      </c>
      <c r="AT134" s="184" t="s">
        <v>66</v>
      </c>
      <c r="AU134" s="184" t="s">
        <v>72</v>
      </c>
      <c r="AY134" s="183" t="s">
        <v>133</v>
      </c>
      <c r="BK134" s="185">
        <f>SUM(BK135:BK142)</f>
        <v>0</v>
      </c>
    </row>
    <row r="135" spans="2:65" s="27" customFormat="1" ht="22.5" customHeight="1">
      <c r="B135" s="28"/>
      <c r="C135" s="189" t="s">
        <v>225</v>
      </c>
      <c r="D135" s="189" t="s">
        <v>135</v>
      </c>
      <c r="E135" s="190" t="s">
        <v>669</v>
      </c>
      <c r="F135" s="191" t="s">
        <v>670</v>
      </c>
      <c r="G135" s="192" t="s">
        <v>161</v>
      </c>
      <c r="H135" s="193">
        <v>0.129</v>
      </c>
      <c r="I135" s="194"/>
      <c r="J135" s="195">
        <f>ROUND(I135*H135,2)</f>
        <v>0</v>
      </c>
      <c r="K135" s="191"/>
      <c r="L135" s="49"/>
      <c r="M135" s="196"/>
      <c r="N135" s="197" t="s">
        <v>38</v>
      </c>
      <c r="O135" s="29"/>
      <c r="P135" s="198">
        <f>O135*H135</f>
        <v>0</v>
      </c>
      <c r="Q135" s="198">
        <v>2.25644</v>
      </c>
      <c r="R135" s="198">
        <f>Q135*H135</f>
        <v>0.29108076</v>
      </c>
      <c r="S135" s="198">
        <v>0</v>
      </c>
      <c r="T135" s="199">
        <f>S135*H135</f>
        <v>0</v>
      </c>
      <c r="AR135" s="10" t="s">
        <v>82</v>
      </c>
      <c r="AT135" s="10" t="s">
        <v>135</v>
      </c>
      <c r="AU135" s="10" t="s">
        <v>76</v>
      </c>
      <c r="AY135" s="10" t="s">
        <v>133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0" t="s">
        <v>72</v>
      </c>
      <c r="BK135" s="200">
        <f>ROUND(I135*H135,2)</f>
        <v>0</v>
      </c>
      <c r="BL135" s="10" t="s">
        <v>82</v>
      </c>
      <c r="BM135" s="10" t="s">
        <v>671</v>
      </c>
    </row>
    <row r="136" spans="2:65" s="27" customFormat="1" ht="31.5" customHeight="1">
      <c r="B136" s="28"/>
      <c r="C136" s="189" t="s">
        <v>230</v>
      </c>
      <c r="D136" s="189" t="s">
        <v>135</v>
      </c>
      <c r="E136" s="190" t="s">
        <v>672</v>
      </c>
      <c r="F136" s="191" t="s">
        <v>673</v>
      </c>
      <c r="G136" s="192" t="s">
        <v>156</v>
      </c>
      <c r="H136" s="193">
        <v>10.92</v>
      </c>
      <c r="I136" s="194"/>
      <c r="J136" s="195">
        <f>ROUND(I136*H136,2)</f>
        <v>0</v>
      </c>
      <c r="K136" s="191"/>
      <c r="L136" s="49"/>
      <c r="M136" s="196"/>
      <c r="N136" s="197" t="s">
        <v>38</v>
      </c>
      <c r="O136" s="29"/>
      <c r="P136" s="198">
        <f>O136*H136</f>
        <v>0</v>
      </c>
      <c r="Q136" s="198">
        <v>0.03821</v>
      </c>
      <c r="R136" s="198">
        <f>Q136*H136</f>
        <v>0.4172532</v>
      </c>
      <c r="S136" s="198">
        <v>0</v>
      </c>
      <c r="T136" s="199">
        <f>S136*H136</f>
        <v>0</v>
      </c>
      <c r="AR136" s="10" t="s">
        <v>82</v>
      </c>
      <c r="AT136" s="10" t="s">
        <v>135</v>
      </c>
      <c r="AU136" s="10" t="s">
        <v>76</v>
      </c>
      <c r="AY136" s="10" t="s">
        <v>133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0" t="s">
        <v>72</v>
      </c>
      <c r="BK136" s="200">
        <f>ROUND(I136*H136,2)</f>
        <v>0</v>
      </c>
      <c r="BL136" s="10" t="s">
        <v>82</v>
      </c>
      <c r="BM136" s="10" t="s">
        <v>674</v>
      </c>
    </row>
    <row r="137" spans="2:65" s="27" customFormat="1" ht="22.5" customHeight="1">
      <c r="B137" s="28"/>
      <c r="C137" s="189" t="s">
        <v>9</v>
      </c>
      <c r="D137" s="189" t="s">
        <v>135</v>
      </c>
      <c r="E137" s="190" t="s">
        <v>675</v>
      </c>
      <c r="F137" s="191" t="s">
        <v>676</v>
      </c>
      <c r="G137" s="192" t="s">
        <v>288</v>
      </c>
      <c r="H137" s="193">
        <v>0.02</v>
      </c>
      <c r="I137" s="194"/>
      <c r="J137" s="195">
        <f>ROUND(I137*H137,2)</f>
        <v>0</v>
      </c>
      <c r="K137" s="191"/>
      <c r="L137" s="49"/>
      <c r="M137" s="196"/>
      <c r="N137" s="197" t="s">
        <v>38</v>
      </c>
      <c r="O137" s="29"/>
      <c r="P137" s="198">
        <f>O137*H137</f>
        <v>0</v>
      </c>
      <c r="Q137" s="198">
        <v>1.05256</v>
      </c>
      <c r="R137" s="198">
        <f>Q137*H137</f>
        <v>0.0210512</v>
      </c>
      <c r="S137" s="198">
        <v>0</v>
      </c>
      <c r="T137" s="199">
        <f>S137*H137</f>
        <v>0</v>
      </c>
      <c r="AR137" s="10" t="s">
        <v>82</v>
      </c>
      <c r="AT137" s="10" t="s">
        <v>135</v>
      </c>
      <c r="AU137" s="10" t="s">
        <v>76</v>
      </c>
      <c r="AY137" s="10" t="s">
        <v>133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0" t="s">
        <v>72</v>
      </c>
      <c r="BK137" s="200">
        <f>ROUND(I137*H137,2)</f>
        <v>0</v>
      </c>
      <c r="BL137" s="10" t="s">
        <v>82</v>
      </c>
      <c r="BM137" s="10" t="s">
        <v>677</v>
      </c>
    </row>
    <row r="138" spans="2:65" s="27" customFormat="1" ht="22.5" customHeight="1">
      <c r="B138" s="28"/>
      <c r="C138" s="189" t="s">
        <v>237</v>
      </c>
      <c r="D138" s="189" t="s">
        <v>135</v>
      </c>
      <c r="E138" s="190" t="s">
        <v>678</v>
      </c>
      <c r="F138" s="191" t="s">
        <v>679</v>
      </c>
      <c r="G138" s="192" t="s">
        <v>161</v>
      </c>
      <c r="H138" s="193">
        <v>0.806</v>
      </c>
      <c r="I138" s="194"/>
      <c r="J138" s="195">
        <f>ROUND(I138*H138,2)</f>
        <v>0</v>
      </c>
      <c r="K138" s="191"/>
      <c r="L138" s="49"/>
      <c r="M138" s="196"/>
      <c r="N138" s="197" t="s">
        <v>38</v>
      </c>
      <c r="O138" s="29"/>
      <c r="P138" s="198">
        <f>O138*H138</f>
        <v>0</v>
      </c>
      <c r="Q138" s="198">
        <v>2.25642</v>
      </c>
      <c r="R138" s="198">
        <f>Q138*H138</f>
        <v>1.81867452</v>
      </c>
      <c r="S138" s="198">
        <v>0</v>
      </c>
      <c r="T138" s="199">
        <f>S138*H138</f>
        <v>0</v>
      </c>
      <c r="AR138" s="10" t="s">
        <v>82</v>
      </c>
      <c r="AT138" s="10" t="s">
        <v>135</v>
      </c>
      <c r="AU138" s="10" t="s">
        <v>76</v>
      </c>
      <c r="AY138" s="10" t="s">
        <v>133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0" t="s">
        <v>72</v>
      </c>
      <c r="BK138" s="200">
        <f>ROUND(I138*H138,2)</f>
        <v>0</v>
      </c>
      <c r="BL138" s="10" t="s">
        <v>82</v>
      </c>
      <c r="BM138" s="10" t="s">
        <v>680</v>
      </c>
    </row>
    <row r="139" spans="2:51" s="201" customFormat="1" ht="13.5">
      <c r="B139" s="202"/>
      <c r="C139" s="203"/>
      <c r="D139" s="204" t="s">
        <v>141</v>
      </c>
      <c r="E139" s="205"/>
      <c r="F139" s="206" t="s">
        <v>681</v>
      </c>
      <c r="G139" s="203"/>
      <c r="H139" s="207">
        <v>0.806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141</v>
      </c>
      <c r="AU139" s="213" t="s">
        <v>76</v>
      </c>
      <c r="AV139" s="201" t="s">
        <v>76</v>
      </c>
      <c r="AW139" s="201" t="s">
        <v>31</v>
      </c>
      <c r="AX139" s="201" t="s">
        <v>72</v>
      </c>
      <c r="AY139" s="213" t="s">
        <v>133</v>
      </c>
    </row>
    <row r="140" spans="2:65" s="27" customFormat="1" ht="22.5" customHeight="1">
      <c r="B140" s="28"/>
      <c r="C140" s="189" t="s">
        <v>241</v>
      </c>
      <c r="D140" s="189" t="s">
        <v>135</v>
      </c>
      <c r="E140" s="190" t="s">
        <v>682</v>
      </c>
      <c r="F140" s="191" t="s">
        <v>683</v>
      </c>
      <c r="G140" s="192" t="s">
        <v>138</v>
      </c>
      <c r="H140" s="193">
        <v>0.784</v>
      </c>
      <c r="I140" s="194"/>
      <c r="J140" s="195">
        <f>ROUND(I140*H140,2)</f>
        <v>0</v>
      </c>
      <c r="K140" s="191"/>
      <c r="L140" s="49"/>
      <c r="M140" s="196"/>
      <c r="N140" s="197" t="s">
        <v>38</v>
      </c>
      <c r="O140" s="29"/>
      <c r="P140" s="198">
        <f>O140*H140</f>
        <v>0</v>
      </c>
      <c r="Q140" s="198">
        <v>0.012820000000000002</v>
      </c>
      <c r="R140" s="198">
        <f>Q140*H140</f>
        <v>0.010050880000000002</v>
      </c>
      <c r="S140" s="198">
        <v>0</v>
      </c>
      <c r="T140" s="199">
        <f>S140*H140</f>
        <v>0</v>
      </c>
      <c r="AR140" s="10" t="s">
        <v>82</v>
      </c>
      <c r="AT140" s="10" t="s">
        <v>135</v>
      </c>
      <c r="AU140" s="10" t="s">
        <v>76</v>
      </c>
      <c r="AY140" s="10" t="s">
        <v>133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0" t="s">
        <v>72</v>
      </c>
      <c r="BK140" s="200">
        <f>ROUND(I140*H140,2)</f>
        <v>0</v>
      </c>
      <c r="BL140" s="10" t="s">
        <v>82</v>
      </c>
      <c r="BM140" s="10" t="s">
        <v>684</v>
      </c>
    </row>
    <row r="141" spans="2:51" s="201" customFormat="1" ht="13.5">
      <c r="B141" s="202"/>
      <c r="C141" s="203"/>
      <c r="D141" s="204" t="s">
        <v>141</v>
      </c>
      <c r="E141" s="205"/>
      <c r="F141" s="206" t="s">
        <v>685</v>
      </c>
      <c r="G141" s="203"/>
      <c r="H141" s="207">
        <v>0.784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141</v>
      </c>
      <c r="AU141" s="213" t="s">
        <v>76</v>
      </c>
      <c r="AV141" s="201" t="s">
        <v>76</v>
      </c>
      <c r="AW141" s="201" t="s">
        <v>31</v>
      </c>
      <c r="AX141" s="201" t="s">
        <v>72</v>
      </c>
      <c r="AY141" s="213" t="s">
        <v>133</v>
      </c>
    </row>
    <row r="142" spans="2:65" s="27" customFormat="1" ht="22.5" customHeight="1">
      <c r="B142" s="28"/>
      <c r="C142" s="189" t="s">
        <v>246</v>
      </c>
      <c r="D142" s="189" t="s">
        <v>135</v>
      </c>
      <c r="E142" s="190" t="s">
        <v>686</v>
      </c>
      <c r="F142" s="191" t="s">
        <v>687</v>
      </c>
      <c r="G142" s="192" t="s">
        <v>138</v>
      </c>
      <c r="H142" s="193">
        <v>0.784</v>
      </c>
      <c r="I142" s="194"/>
      <c r="J142" s="195">
        <f>ROUND(I142*H142,2)</f>
        <v>0</v>
      </c>
      <c r="K142" s="191"/>
      <c r="L142" s="49"/>
      <c r="M142" s="196"/>
      <c r="N142" s="197" t="s">
        <v>38</v>
      </c>
      <c r="O142" s="29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AR142" s="10" t="s">
        <v>82</v>
      </c>
      <c r="AT142" s="10" t="s">
        <v>135</v>
      </c>
      <c r="AU142" s="10" t="s">
        <v>76</v>
      </c>
      <c r="AY142" s="10" t="s">
        <v>133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0" t="s">
        <v>72</v>
      </c>
      <c r="BK142" s="200">
        <f>ROUND(I142*H142,2)</f>
        <v>0</v>
      </c>
      <c r="BL142" s="10" t="s">
        <v>82</v>
      </c>
      <c r="BM142" s="10" t="s">
        <v>688</v>
      </c>
    </row>
    <row r="143" spans="2:63" s="171" customFormat="1" ht="29.25" customHeight="1">
      <c r="B143" s="172"/>
      <c r="C143" s="173"/>
      <c r="D143" s="186" t="s">
        <v>66</v>
      </c>
      <c r="E143" s="187" t="s">
        <v>158</v>
      </c>
      <c r="F143" s="187" t="s">
        <v>350</v>
      </c>
      <c r="G143" s="173"/>
      <c r="H143" s="173"/>
      <c r="I143" s="176"/>
      <c r="J143" s="188">
        <f>BK143</f>
        <v>0</v>
      </c>
      <c r="K143" s="173"/>
      <c r="L143" s="178"/>
      <c r="M143" s="179"/>
      <c r="N143" s="180"/>
      <c r="O143" s="180"/>
      <c r="P143" s="181">
        <f>SUM(P144:P162)</f>
        <v>0</v>
      </c>
      <c r="Q143" s="180"/>
      <c r="R143" s="181">
        <f>SUM(R144:R162)</f>
        <v>9.30067139</v>
      </c>
      <c r="S143" s="180"/>
      <c r="T143" s="182">
        <f>SUM(T144:T162)</f>
        <v>0</v>
      </c>
      <c r="AR143" s="183" t="s">
        <v>72</v>
      </c>
      <c r="AT143" s="184" t="s">
        <v>66</v>
      </c>
      <c r="AU143" s="184" t="s">
        <v>72</v>
      </c>
      <c r="AY143" s="183" t="s">
        <v>133</v>
      </c>
      <c r="BK143" s="185">
        <f>SUM(BK144:BK162)</f>
        <v>0</v>
      </c>
    </row>
    <row r="144" spans="2:65" s="27" customFormat="1" ht="22.5" customHeight="1">
      <c r="B144" s="28"/>
      <c r="C144" s="189" t="s">
        <v>250</v>
      </c>
      <c r="D144" s="189" t="s">
        <v>135</v>
      </c>
      <c r="E144" s="190" t="s">
        <v>689</v>
      </c>
      <c r="F144" s="191" t="s">
        <v>690</v>
      </c>
      <c r="G144" s="192" t="s">
        <v>138</v>
      </c>
      <c r="H144" s="193">
        <v>1.572</v>
      </c>
      <c r="I144" s="194"/>
      <c r="J144" s="195">
        <f>ROUND(I144*H144,2)</f>
        <v>0</v>
      </c>
      <c r="K144" s="191"/>
      <c r="L144" s="49"/>
      <c r="M144" s="196"/>
      <c r="N144" s="197" t="s">
        <v>38</v>
      </c>
      <c r="O144" s="29"/>
      <c r="P144" s="198">
        <f>O144*H144</f>
        <v>0</v>
      </c>
      <c r="Q144" s="198">
        <v>0.00936</v>
      </c>
      <c r="R144" s="198">
        <f>Q144*H144</f>
        <v>0.014713920000000002</v>
      </c>
      <c r="S144" s="198">
        <v>0</v>
      </c>
      <c r="T144" s="199">
        <f>S144*H144</f>
        <v>0</v>
      </c>
      <c r="AR144" s="10" t="s">
        <v>82</v>
      </c>
      <c r="AT144" s="10" t="s">
        <v>135</v>
      </c>
      <c r="AU144" s="10" t="s">
        <v>76</v>
      </c>
      <c r="AY144" s="10" t="s">
        <v>133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0" t="s">
        <v>72</v>
      </c>
      <c r="BK144" s="200">
        <f>ROUND(I144*H144,2)</f>
        <v>0</v>
      </c>
      <c r="BL144" s="10" t="s">
        <v>82</v>
      </c>
      <c r="BM144" s="10" t="s">
        <v>691</v>
      </c>
    </row>
    <row r="145" spans="2:51" s="201" customFormat="1" ht="13.5">
      <c r="B145" s="202"/>
      <c r="C145" s="203"/>
      <c r="D145" s="204" t="s">
        <v>141</v>
      </c>
      <c r="E145" s="205"/>
      <c r="F145" s="206" t="s">
        <v>692</v>
      </c>
      <c r="G145" s="203"/>
      <c r="H145" s="207">
        <v>1.572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141</v>
      </c>
      <c r="AU145" s="213" t="s">
        <v>76</v>
      </c>
      <c r="AV145" s="201" t="s">
        <v>76</v>
      </c>
      <c r="AW145" s="201" t="s">
        <v>31</v>
      </c>
      <c r="AX145" s="201" t="s">
        <v>72</v>
      </c>
      <c r="AY145" s="213" t="s">
        <v>133</v>
      </c>
    </row>
    <row r="146" spans="2:65" s="27" customFormat="1" ht="22.5" customHeight="1">
      <c r="B146" s="28"/>
      <c r="C146" s="189" t="s">
        <v>255</v>
      </c>
      <c r="D146" s="189" t="s">
        <v>135</v>
      </c>
      <c r="E146" s="190" t="s">
        <v>693</v>
      </c>
      <c r="F146" s="191" t="s">
        <v>694</v>
      </c>
      <c r="G146" s="192" t="s">
        <v>138</v>
      </c>
      <c r="H146" s="193">
        <v>27.99</v>
      </c>
      <c r="I146" s="194"/>
      <c r="J146" s="195">
        <f>ROUND(I146*H146,2)</f>
        <v>0</v>
      </c>
      <c r="K146" s="191"/>
      <c r="L146" s="49"/>
      <c r="M146" s="196"/>
      <c r="N146" s="197" t="s">
        <v>38</v>
      </c>
      <c r="O146" s="29"/>
      <c r="P146" s="198">
        <f>O146*H146</f>
        <v>0</v>
      </c>
      <c r="Q146" s="198">
        <v>0.00197</v>
      </c>
      <c r="R146" s="198">
        <f>Q146*H146</f>
        <v>0.055140299999999996</v>
      </c>
      <c r="S146" s="198">
        <v>0</v>
      </c>
      <c r="T146" s="199">
        <f>S146*H146</f>
        <v>0</v>
      </c>
      <c r="AR146" s="10" t="s">
        <v>82</v>
      </c>
      <c r="AT146" s="10" t="s">
        <v>135</v>
      </c>
      <c r="AU146" s="10" t="s">
        <v>76</v>
      </c>
      <c r="AY146" s="10" t="s">
        <v>133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0" t="s">
        <v>72</v>
      </c>
      <c r="BK146" s="200">
        <f>ROUND(I146*H146,2)</f>
        <v>0</v>
      </c>
      <c r="BL146" s="10" t="s">
        <v>82</v>
      </c>
      <c r="BM146" s="10" t="s">
        <v>695</v>
      </c>
    </row>
    <row r="147" spans="2:65" s="27" customFormat="1" ht="22.5" customHeight="1">
      <c r="B147" s="28"/>
      <c r="C147" s="189" t="s">
        <v>260</v>
      </c>
      <c r="D147" s="189" t="s">
        <v>135</v>
      </c>
      <c r="E147" s="190" t="s">
        <v>696</v>
      </c>
      <c r="F147" s="191" t="s">
        <v>697</v>
      </c>
      <c r="G147" s="192" t="s">
        <v>161</v>
      </c>
      <c r="H147" s="193">
        <v>1.65</v>
      </c>
      <c r="I147" s="194"/>
      <c r="J147" s="195">
        <f>ROUND(I147*H147,2)</f>
        <v>0</v>
      </c>
      <c r="K147" s="191"/>
      <c r="L147" s="49"/>
      <c r="M147" s="196"/>
      <c r="N147" s="197" t="s">
        <v>38</v>
      </c>
      <c r="O147" s="29"/>
      <c r="P147" s="198">
        <f>O147*H147</f>
        <v>0</v>
      </c>
      <c r="Q147" s="198">
        <v>2.25634</v>
      </c>
      <c r="R147" s="198">
        <f>Q147*H147</f>
        <v>3.7229609999999993</v>
      </c>
      <c r="S147" s="198">
        <v>0</v>
      </c>
      <c r="T147" s="199">
        <f>S147*H147</f>
        <v>0</v>
      </c>
      <c r="AR147" s="10" t="s">
        <v>82</v>
      </c>
      <c r="AT147" s="10" t="s">
        <v>135</v>
      </c>
      <c r="AU147" s="10" t="s">
        <v>76</v>
      </c>
      <c r="AY147" s="10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0" t="s">
        <v>72</v>
      </c>
      <c r="BK147" s="200">
        <f>ROUND(I147*H147,2)</f>
        <v>0</v>
      </c>
      <c r="BL147" s="10" t="s">
        <v>82</v>
      </c>
      <c r="BM147" s="10" t="s">
        <v>698</v>
      </c>
    </row>
    <row r="148" spans="2:51" s="201" customFormat="1" ht="13.5">
      <c r="B148" s="202"/>
      <c r="C148" s="203"/>
      <c r="D148" s="214" t="s">
        <v>141</v>
      </c>
      <c r="E148" s="215"/>
      <c r="F148" s="216" t="s">
        <v>699</v>
      </c>
      <c r="G148" s="203"/>
      <c r="H148" s="217">
        <v>1.093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141</v>
      </c>
      <c r="AU148" s="213" t="s">
        <v>76</v>
      </c>
      <c r="AV148" s="201" t="s">
        <v>76</v>
      </c>
      <c r="AW148" s="201" t="s">
        <v>31</v>
      </c>
      <c r="AX148" s="201" t="s">
        <v>67</v>
      </c>
      <c r="AY148" s="213" t="s">
        <v>133</v>
      </c>
    </row>
    <row r="149" spans="2:51" s="201" customFormat="1" ht="13.5">
      <c r="B149" s="202"/>
      <c r="C149" s="203"/>
      <c r="D149" s="214" t="s">
        <v>141</v>
      </c>
      <c r="E149" s="215"/>
      <c r="F149" s="216" t="s">
        <v>700</v>
      </c>
      <c r="G149" s="203"/>
      <c r="H149" s="217">
        <v>0.5570000000000002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141</v>
      </c>
      <c r="AU149" s="213" t="s">
        <v>76</v>
      </c>
      <c r="AV149" s="201" t="s">
        <v>76</v>
      </c>
      <c r="AW149" s="201" t="s">
        <v>31</v>
      </c>
      <c r="AX149" s="201" t="s">
        <v>67</v>
      </c>
      <c r="AY149" s="213" t="s">
        <v>133</v>
      </c>
    </row>
    <row r="150" spans="2:51" s="230" customFormat="1" ht="13.5">
      <c r="B150" s="231"/>
      <c r="C150" s="232"/>
      <c r="D150" s="204" t="s">
        <v>141</v>
      </c>
      <c r="E150" s="233"/>
      <c r="F150" s="234" t="s">
        <v>278</v>
      </c>
      <c r="G150" s="232"/>
      <c r="H150" s="235">
        <v>1.65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141</v>
      </c>
      <c r="AU150" s="241" t="s">
        <v>76</v>
      </c>
      <c r="AV150" s="230" t="s">
        <v>82</v>
      </c>
      <c r="AW150" s="230" t="s">
        <v>31</v>
      </c>
      <c r="AX150" s="230" t="s">
        <v>72</v>
      </c>
      <c r="AY150" s="241" t="s">
        <v>133</v>
      </c>
    </row>
    <row r="151" spans="2:65" s="27" customFormat="1" ht="31.5" customHeight="1">
      <c r="B151" s="28"/>
      <c r="C151" s="189" t="s">
        <v>265</v>
      </c>
      <c r="D151" s="189" t="s">
        <v>135</v>
      </c>
      <c r="E151" s="190" t="s">
        <v>701</v>
      </c>
      <c r="F151" s="191" t="s">
        <v>702</v>
      </c>
      <c r="G151" s="192" t="s">
        <v>161</v>
      </c>
      <c r="H151" s="193">
        <v>1.65</v>
      </c>
      <c r="I151" s="194"/>
      <c r="J151" s="195">
        <f>ROUND(I151*H151,2)</f>
        <v>0</v>
      </c>
      <c r="K151" s="191"/>
      <c r="L151" s="49"/>
      <c r="M151" s="196"/>
      <c r="N151" s="197" t="s">
        <v>38</v>
      </c>
      <c r="O151" s="29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AR151" s="10" t="s">
        <v>82</v>
      </c>
      <c r="AT151" s="10" t="s">
        <v>135</v>
      </c>
      <c r="AU151" s="10" t="s">
        <v>76</v>
      </c>
      <c r="AY151" s="10" t="s">
        <v>133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0" t="s">
        <v>72</v>
      </c>
      <c r="BK151" s="200">
        <f>ROUND(I151*H151,2)</f>
        <v>0</v>
      </c>
      <c r="BL151" s="10" t="s">
        <v>82</v>
      </c>
      <c r="BM151" s="10" t="s">
        <v>703</v>
      </c>
    </row>
    <row r="152" spans="2:65" s="27" customFormat="1" ht="22.5" customHeight="1">
      <c r="B152" s="28"/>
      <c r="C152" s="189" t="s">
        <v>269</v>
      </c>
      <c r="D152" s="189" t="s">
        <v>135</v>
      </c>
      <c r="E152" s="190" t="s">
        <v>704</v>
      </c>
      <c r="F152" s="191" t="s">
        <v>705</v>
      </c>
      <c r="G152" s="192" t="s">
        <v>138</v>
      </c>
      <c r="H152" s="193">
        <v>1.36</v>
      </c>
      <c r="I152" s="194"/>
      <c r="J152" s="195">
        <f>ROUND(I152*H152,2)</f>
        <v>0</v>
      </c>
      <c r="K152" s="191"/>
      <c r="L152" s="49"/>
      <c r="M152" s="196"/>
      <c r="N152" s="197" t="s">
        <v>38</v>
      </c>
      <c r="O152" s="29"/>
      <c r="P152" s="198">
        <f>O152*H152</f>
        <v>0</v>
      </c>
      <c r="Q152" s="198">
        <v>0.01352</v>
      </c>
      <c r="R152" s="198">
        <f>Q152*H152</f>
        <v>0.018387200000000003</v>
      </c>
      <c r="S152" s="198">
        <v>0</v>
      </c>
      <c r="T152" s="199">
        <f>S152*H152</f>
        <v>0</v>
      </c>
      <c r="AR152" s="10" t="s">
        <v>82</v>
      </c>
      <c r="AT152" s="10" t="s">
        <v>135</v>
      </c>
      <c r="AU152" s="10" t="s">
        <v>76</v>
      </c>
      <c r="AY152" s="10" t="s">
        <v>133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0" t="s">
        <v>72</v>
      </c>
      <c r="BK152" s="200">
        <f>ROUND(I152*H152,2)</f>
        <v>0</v>
      </c>
      <c r="BL152" s="10" t="s">
        <v>82</v>
      </c>
      <c r="BM152" s="10" t="s">
        <v>706</v>
      </c>
    </row>
    <row r="153" spans="2:51" s="201" customFormat="1" ht="13.5">
      <c r="B153" s="202"/>
      <c r="C153" s="203"/>
      <c r="D153" s="204" t="s">
        <v>141</v>
      </c>
      <c r="E153" s="205"/>
      <c r="F153" s="206" t="s">
        <v>707</v>
      </c>
      <c r="G153" s="203"/>
      <c r="H153" s="207">
        <v>1.36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141</v>
      </c>
      <c r="AU153" s="213" t="s">
        <v>76</v>
      </c>
      <c r="AV153" s="201" t="s">
        <v>76</v>
      </c>
      <c r="AW153" s="201" t="s">
        <v>31</v>
      </c>
      <c r="AX153" s="201" t="s">
        <v>72</v>
      </c>
      <c r="AY153" s="213" t="s">
        <v>133</v>
      </c>
    </row>
    <row r="154" spans="2:65" s="27" customFormat="1" ht="22.5" customHeight="1">
      <c r="B154" s="28"/>
      <c r="C154" s="189" t="s">
        <v>279</v>
      </c>
      <c r="D154" s="189" t="s">
        <v>135</v>
      </c>
      <c r="E154" s="190" t="s">
        <v>708</v>
      </c>
      <c r="F154" s="191" t="s">
        <v>709</v>
      </c>
      <c r="G154" s="192" t="s">
        <v>138</v>
      </c>
      <c r="H154" s="193">
        <v>1.36</v>
      </c>
      <c r="I154" s="194"/>
      <c r="J154" s="195">
        <f>ROUND(I154*H154,2)</f>
        <v>0</v>
      </c>
      <c r="K154" s="191"/>
      <c r="L154" s="49"/>
      <c r="M154" s="196"/>
      <c r="N154" s="197" t="s">
        <v>38</v>
      </c>
      <c r="O154" s="2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AR154" s="10" t="s">
        <v>82</v>
      </c>
      <c r="AT154" s="10" t="s">
        <v>135</v>
      </c>
      <c r="AU154" s="10" t="s">
        <v>76</v>
      </c>
      <c r="AY154" s="10" t="s">
        <v>133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0" t="s">
        <v>72</v>
      </c>
      <c r="BK154" s="200">
        <f>ROUND(I154*H154,2)</f>
        <v>0</v>
      </c>
      <c r="BL154" s="10" t="s">
        <v>82</v>
      </c>
      <c r="BM154" s="10" t="s">
        <v>710</v>
      </c>
    </row>
    <row r="155" spans="2:65" s="27" customFormat="1" ht="22.5" customHeight="1">
      <c r="B155" s="28"/>
      <c r="C155" s="189" t="s">
        <v>284</v>
      </c>
      <c r="D155" s="189" t="s">
        <v>135</v>
      </c>
      <c r="E155" s="190" t="s">
        <v>711</v>
      </c>
      <c r="F155" s="191" t="s">
        <v>712</v>
      </c>
      <c r="G155" s="192" t="s">
        <v>288</v>
      </c>
      <c r="H155" s="193">
        <v>0.084</v>
      </c>
      <c r="I155" s="194"/>
      <c r="J155" s="195">
        <f>ROUND(I155*H155,2)</f>
        <v>0</v>
      </c>
      <c r="K155" s="191"/>
      <c r="L155" s="49"/>
      <c r="M155" s="196"/>
      <c r="N155" s="197" t="s">
        <v>38</v>
      </c>
      <c r="O155" s="29"/>
      <c r="P155" s="198">
        <f>O155*H155</f>
        <v>0</v>
      </c>
      <c r="Q155" s="198">
        <v>1.05878</v>
      </c>
      <c r="R155" s="198">
        <f>Q155*H155</f>
        <v>0.08893752</v>
      </c>
      <c r="S155" s="198">
        <v>0</v>
      </c>
      <c r="T155" s="199">
        <f>S155*H155</f>
        <v>0</v>
      </c>
      <c r="AR155" s="10" t="s">
        <v>82</v>
      </c>
      <c r="AT155" s="10" t="s">
        <v>135</v>
      </c>
      <c r="AU155" s="10" t="s">
        <v>76</v>
      </c>
      <c r="AY155" s="10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0" t="s">
        <v>72</v>
      </c>
      <c r="BK155" s="200">
        <f>ROUND(I155*H155,2)</f>
        <v>0</v>
      </c>
      <c r="BL155" s="10" t="s">
        <v>82</v>
      </c>
      <c r="BM155" s="10" t="s">
        <v>713</v>
      </c>
    </row>
    <row r="156" spans="2:51" s="201" customFormat="1" ht="13.5">
      <c r="B156" s="202"/>
      <c r="C156" s="203"/>
      <c r="D156" s="214" t="s">
        <v>141</v>
      </c>
      <c r="E156" s="215"/>
      <c r="F156" s="216" t="s">
        <v>714</v>
      </c>
      <c r="G156" s="203"/>
      <c r="H156" s="217">
        <v>0.059000000000000004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141</v>
      </c>
      <c r="AU156" s="213" t="s">
        <v>76</v>
      </c>
      <c r="AV156" s="201" t="s">
        <v>76</v>
      </c>
      <c r="AW156" s="201" t="s">
        <v>31</v>
      </c>
      <c r="AX156" s="201" t="s">
        <v>67</v>
      </c>
      <c r="AY156" s="213" t="s">
        <v>133</v>
      </c>
    </row>
    <row r="157" spans="2:51" s="201" customFormat="1" ht="13.5">
      <c r="B157" s="202"/>
      <c r="C157" s="203"/>
      <c r="D157" s="214" t="s">
        <v>141</v>
      </c>
      <c r="E157" s="215"/>
      <c r="F157" s="216" t="s">
        <v>715</v>
      </c>
      <c r="G157" s="203"/>
      <c r="H157" s="217">
        <v>0.025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141</v>
      </c>
      <c r="AU157" s="213" t="s">
        <v>76</v>
      </c>
      <c r="AV157" s="201" t="s">
        <v>76</v>
      </c>
      <c r="AW157" s="201" t="s">
        <v>31</v>
      </c>
      <c r="AX157" s="201" t="s">
        <v>67</v>
      </c>
      <c r="AY157" s="213" t="s">
        <v>133</v>
      </c>
    </row>
    <row r="158" spans="2:51" s="230" customFormat="1" ht="13.5">
      <c r="B158" s="231"/>
      <c r="C158" s="232"/>
      <c r="D158" s="204" t="s">
        <v>141</v>
      </c>
      <c r="E158" s="233"/>
      <c r="F158" s="234" t="s">
        <v>278</v>
      </c>
      <c r="G158" s="232"/>
      <c r="H158" s="235">
        <v>0.084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141</v>
      </c>
      <c r="AU158" s="241" t="s">
        <v>76</v>
      </c>
      <c r="AV158" s="230" t="s">
        <v>82</v>
      </c>
      <c r="AW158" s="230" t="s">
        <v>31</v>
      </c>
      <c r="AX158" s="230" t="s">
        <v>72</v>
      </c>
      <c r="AY158" s="241" t="s">
        <v>133</v>
      </c>
    </row>
    <row r="159" spans="2:65" s="27" customFormat="1" ht="22.5" customHeight="1">
      <c r="B159" s="28"/>
      <c r="C159" s="189" t="s">
        <v>291</v>
      </c>
      <c r="D159" s="189" t="s">
        <v>135</v>
      </c>
      <c r="E159" s="190" t="s">
        <v>716</v>
      </c>
      <c r="F159" s="191" t="s">
        <v>717</v>
      </c>
      <c r="G159" s="192" t="s">
        <v>161</v>
      </c>
      <c r="H159" s="193">
        <v>1.076</v>
      </c>
      <c r="I159" s="194"/>
      <c r="J159" s="195">
        <f>ROUND(I159*H159,2)</f>
        <v>0</v>
      </c>
      <c r="K159" s="191"/>
      <c r="L159" s="49"/>
      <c r="M159" s="196"/>
      <c r="N159" s="197" t="s">
        <v>38</v>
      </c>
      <c r="O159" s="29"/>
      <c r="P159" s="198">
        <f>O159*H159</f>
        <v>0</v>
      </c>
      <c r="Q159" s="198">
        <v>1.98</v>
      </c>
      <c r="R159" s="198">
        <f>Q159*H159</f>
        <v>2.13048</v>
      </c>
      <c r="S159" s="198">
        <v>0</v>
      </c>
      <c r="T159" s="199">
        <f>S159*H159</f>
        <v>0</v>
      </c>
      <c r="AR159" s="10" t="s">
        <v>82</v>
      </c>
      <c r="AT159" s="10" t="s">
        <v>135</v>
      </c>
      <c r="AU159" s="10" t="s">
        <v>76</v>
      </c>
      <c r="AY159" s="10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0" t="s">
        <v>72</v>
      </c>
      <c r="BK159" s="200">
        <f>ROUND(I159*H159,2)</f>
        <v>0</v>
      </c>
      <c r="BL159" s="10" t="s">
        <v>82</v>
      </c>
      <c r="BM159" s="10" t="s">
        <v>718</v>
      </c>
    </row>
    <row r="160" spans="2:51" s="201" customFormat="1" ht="13.5">
      <c r="B160" s="202"/>
      <c r="C160" s="203"/>
      <c r="D160" s="204" t="s">
        <v>141</v>
      </c>
      <c r="E160" s="205"/>
      <c r="F160" s="206" t="s">
        <v>719</v>
      </c>
      <c r="G160" s="203"/>
      <c r="H160" s="207">
        <v>1.076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141</v>
      </c>
      <c r="AU160" s="213" t="s">
        <v>76</v>
      </c>
      <c r="AV160" s="201" t="s">
        <v>76</v>
      </c>
      <c r="AW160" s="201" t="s">
        <v>31</v>
      </c>
      <c r="AX160" s="201" t="s">
        <v>72</v>
      </c>
      <c r="AY160" s="213" t="s">
        <v>133</v>
      </c>
    </row>
    <row r="161" spans="2:65" s="27" customFormat="1" ht="22.5" customHeight="1">
      <c r="B161" s="28"/>
      <c r="C161" s="189" t="s">
        <v>297</v>
      </c>
      <c r="D161" s="189" t="s">
        <v>135</v>
      </c>
      <c r="E161" s="190" t="s">
        <v>720</v>
      </c>
      <c r="F161" s="191" t="s">
        <v>721</v>
      </c>
      <c r="G161" s="192" t="s">
        <v>138</v>
      </c>
      <c r="H161" s="193">
        <v>6.819</v>
      </c>
      <c r="I161" s="194"/>
      <c r="J161" s="195">
        <f>ROUND(I161*H161,2)</f>
        <v>0</v>
      </c>
      <c r="K161" s="191"/>
      <c r="L161" s="49"/>
      <c r="M161" s="196"/>
      <c r="N161" s="197" t="s">
        <v>38</v>
      </c>
      <c r="O161" s="29"/>
      <c r="P161" s="198">
        <f>O161*H161</f>
        <v>0</v>
      </c>
      <c r="Q161" s="198">
        <v>0.1837</v>
      </c>
      <c r="R161" s="198">
        <f>Q161*H161</f>
        <v>1.2526503</v>
      </c>
      <c r="S161" s="198">
        <v>0</v>
      </c>
      <c r="T161" s="199">
        <f>S161*H161</f>
        <v>0</v>
      </c>
      <c r="AR161" s="10" t="s">
        <v>82</v>
      </c>
      <c r="AT161" s="10" t="s">
        <v>135</v>
      </c>
      <c r="AU161" s="10" t="s">
        <v>76</v>
      </c>
      <c r="AY161" s="10" t="s">
        <v>133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0" t="s">
        <v>72</v>
      </c>
      <c r="BK161" s="200">
        <f>ROUND(I161*H161,2)</f>
        <v>0</v>
      </c>
      <c r="BL161" s="10" t="s">
        <v>82</v>
      </c>
      <c r="BM161" s="10" t="s">
        <v>722</v>
      </c>
    </row>
    <row r="162" spans="2:65" s="27" customFormat="1" ht="22.5" customHeight="1">
      <c r="B162" s="28"/>
      <c r="C162" s="189" t="s">
        <v>302</v>
      </c>
      <c r="D162" s="189" t="s">
        <v>135</v>
      </c>
      <c r="E162" s="190" t="s">
        <v>723</v>
      </c>
      <c r="F162" s="191" t="s">
        <v>724</v>
      </c>
      <c r="G162" s="192" t="s">
        <v>138</v>
      </c>
      <c r="H162" s="193">
        <v>6.819</v>
      </c>
      <c r="I162" s="194"/>
      <c r="J162" s="195">
        <f>ROUND(I162*H162,2)</f>
        <v>0</v>
      </c>
      <c r="K162" s="191"/>
      <c r="L162" s="49"/>
      <c r="M162" s="196"/>
      <c r="N162" s="197" t="s">
        <v>38</v>
      </c>
      <c r="O162" s="29"/>
      <c r="P162" s="198">
        <f>O162*H162</f>
        <v>0</v>
      </c>
      <c r="Q162" s="198">
        <v>0.29585</v>
      </c>
      <c r="R162" s="198">
        <f>Q162*H162</f>
        <v>2.01740115</v>
      </c>
      <c r="S162" s="198">
        <v>0</v>
      </c>
      <c r="T162" s="199">
        <f>S162*H162</f>
        <v>0</v>
      </c>
      <c r="AR162" s="10" t="s">
        <v>82</v>
      </c>
      <c r="AT162" s="10" t="s">
        <v>135</v>
      </c>
      <c r="AU162" s="10" t="s">
        <v>76</v>
      </c>
      <c r="AY162" s="10" t="s">
        <v>133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0" t="s">
        <v>72</v>
      </c>
      <c r="BK162" s="200">
        <f>ROUND(I162*H162,2)</f>
        <v>0</v>
      </c>
      <c r="BL162" s="10" t="s">
        <v>82</v>
      </c>
      <c r="BM162" s="10" t="s">
        <v>725</v>
      </c>
    </row>
    <row r="163" spans="2:63" s="171" customFormat="1" ht="29.25" customHeight="1">
      <c r="B163" s="172"/>
      <c r="C163" s="173"/>
      <c r="D163" s="186" t="s">
        <v>66</v>
      </c>
      <c r="E163" s="187" t="s">
        <v>175</v>
      </c>
      <c r="F163" s="187" t="s">
        <v>498</v>
      </c>
      <c r="G163" s="173"/>
      <c r="H163" s="173"/>
      <c r="I163" s="176"/>
      <c r="J163" s="188">
        <f>BK163</f>
        <v>0</v>
      </c>
      <c r="K163" s="173"/>
      <c r="L163" s="178"/>
      <c r="M163" s="179"/>
      <c r="N163" s="180"/>
      <c r="O163" s="180"/>
      <c r="P163" s="181">
        <f>SUM(P164:P167)</f>
        <v>0</v>
      </c>
      <c r="Q163" s="180"/>
      <c r="R163" s="181">
        <f>SUM(R164:R167)</f>
        <v>0.000264</v>
      </c>
      <c r="S163" s="180"/>
      <c r="T163" s="182">
        <f>SUM(T164:T167)</f>
        <v>0</v>
      </c>
      <c r="AR163" s="183" t="s">
        <v>72</v>
      </c>
      <c r="AT163" s="184" t="s">
        <v>66</v>
      </c>
      <c r="AU163" s="184" t="s">
        <v>72</v>
      </c>
      <c r="AY163" s="183" t="s">
        <v>133</v>
      </c>
      <c r="BK163" s="185">
        <f>SUM(BK164:BK167)</f>
        <v>0</v>
      </c>
    </row>
    <row r="164" spans="2:65" s="27" customFormat="1" ht="22.5" customHeight="1">
      <c r="B164" s="28"/>
      <c r="C164" s="189" t="s">
        <v>308</v>
      </c>
      <c r="D164" s="189" t="s">
        <v>135</v>
      </c>
      <c r="E164" s="190" t="s">
        <v>726</v>
      </c>
      <c r="F164" s="191" t="s">
        <v>727</v>
      </c>
      <c r="G164" s="192" t="s">
        <v>728</v>
      </c>
      <c r="H164" s="193">
        <v>1</v>
      </c>
      <c r="I164" s="194"/>
      <c r="J164" s="195">
        <f>ROUND(I164*H164,2)</f>
        <v>0</v>
      </c>
      <c r="K164" s="191"/>
      <c r="L164" s="49"/>
      <c r="M164" s="196"/>
      <c r="N164" s="197" t="s">
        <v>38</v>
      </c>
      <c r="O164" s="29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AR164" s="10" t="s">
        <v>82</v>
      </c>
      <c r="AT164" s="10" t="s">
        <v>135</v>
      </c>
      <c r="AU164" s="10" t="s">
        <v>76</v>
      </c>
      <c r="AY164" s="10" t="s">
        <v>133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0" t="s">
        <v>72</v>
      </c>
      <c r="BK164" s="200">
        <f>ROUND(I164*H164,2)</f>
        <v>0</v>
      </c>
      <c r="BL164" s="10" t="s">
        <v>82</v>
      </c>
      <c r="BM164" s="10" t="s">
        <v>729</v>
      </c>
    </row>
    <row r="165" spans="2:65" s="27" customFormat="1" ht="22.5" customHeight="1">
      <c r="B165" s="28"/>
      <c r="C165" s="189" t="s">
        <v>313</v>
      </c>
      <c r="D165" s="189" t="s">
        <v>135</v>
      </c>
      <c r="E165" s="190" t="s">
        <v>730</v>
      </c>
      <c r="F165" s="191" t="s">
        <v>731</v>
      </c>
      <c r="G165" s="192" t="s">
        <v>138</v>
      </c>
      <c r="H165" s="193">
        <v>6</v>
      </c>
      <c r="I165" s="194"/>
      <c r="J165" s="195">
        <f>ROUND(I165*H165,2)</f>
        <v>0</v>
      </c>
      <c r="K165" s="191"/>
      <c r="L165" s="49"/>
      <c r="M165" s="196"/>
      <c r="N165" s="197" t="s">
        <v>38</v>
      </c>
      <c r="O165" s="2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10" t="s">
        <v>82</v>
      </c>
      <c r="AT165" s="10" t="s">
        <v>135</v>
      </c>
      <c r="AU165" s="10" t="s">
        <v>76</v>
      </c>
      <c r="AY165" s="10" t="s">
        <v>133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0" t="s">
        <v>72</v>
      </c>
      <c r="BK165" s="200">
        <f>ROUND(I165*H165,2)</f>
        <v>0</v>
      </c>
      <c r="BL165" s="10" t="s">
        <v>82</v>
      </c>
      <c r="BM165" s="10" t="s">
        <v>732</v>
      </c>
    </row>
    <row r="166" spans="2:65" s="27" customFormat="1" ht="22.5" customHeight="1">
      <c r="B166" s="28"/>
      <c r="C166" s="189" t="s">
        <v>318</v>
      </c>
      <c r="D166" s="189" t="s">
        <v>135</v>
      </c>
      <c r="E166" s="190" t="s">
        <v>733</v>
      </c>
      <c r="F166" s="191" t="s">
        <v>734</v>
      </c>
      <c r="G166" s="192" t="s">
        <v>138</v>
      </c>
      <c r="H166" s="193">
        <v>20</v>
      </c>
      <c r="I166" s="194"/>
      <c r="J166" s="195">
        <f>ROUND(I166*H166,2)</f>
        <v>0</v>
      </c>
      <c r="K166" s="191"/>
      <c r="L166" s="49"/>
      <c r="M166" s="196"/>
      <c r="N166" s="197" t="s">
        <v>38</v>
      </c>
      <c r="O166" s="29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AR166" s="10" t="s">
        <v>82</v>
      </c>
      <c r="AT166" s="10" t="s">
        <v>135</v>
      </c>
      <c r="AU166" s="10" t="s">
        <v>76</v>
      </c>
      <c r="AY166" s="10" t="s">
        <v>133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0" t="s">
        <v>72</v>
      </c>
      <c r="BK166" s="200">
        <f>ROUND(I166*H166,2)</f>
        <v>0</v>
      </c>
      <c r="BL166" s="10" t="s">
        <v>82</v>
      </c>
      <c r="BM166" s="10" t="s">
        <v>735</v>
      </c>
    </row>
    <row r="167" spans="2:65" s="27" customFormat="1" ht="22.5" customHeight="1">
      <c r="B167" s="28"/>
      <c r="C167" s="189" t="s">
        <v>323</v>
      </c>
      <c r="D167" s="189" t="s">
        <v>135</v>
      </c>
      <c r="E167" s="190" t="s">
        <v>736</v>
      </c>
      <c r="F167" s="191" t="s">
        <v>737</v>
      </c>
      <c r="G167" s="192" t="s">
        <v>138</v>
      </c>
      <c r="H167" s="193">
        <v>6.6</v>
      </c>
      <c r="I167" s="194"/>
      <c r="J167" s="195">
        <f>ROUND(I167*H167,2)</f>
        <v>0</v>
      </c>
      <c r="K167" s="191"/>
      <c r="L167" s="49"/>
      <c r="M167" s="196"/>
      <c r="N167" s="197" t="s">
        <v>38</v>
      </c>
      <c r="O167" s="29"/>
      <c r="P167" s="198">
        <f>O167*H167</f>
        <v>0</v>
      </c>
      <c r="Q167" s="198">
        <v>4E-05</v>
      </c>
      <c r="R167" s="198">
        <f>Q167*H167</f>
        <v>0.000264</v>
      </c>
      <c r="S167" s="198">
        <v>0</v>
      </c>
      <c r="T167" s="199">
        <f>S167*H167</f>
        <v>0</v>
      </c>
      <c r="AR167" s="10" t="s">
        <v>82</v>
      </c>
      <c r="AT167" s="10" t="s">
        <v>135</v>
      </c>
      <c r="AU167" s="10" t="s">
        <v>76</v>
      </c>
      <c r="AY167" s="10" t="s">
        <v>133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0" t="s">
        <v>72</v>
      </c>
      <c r="BK167" s="200">
        <f>ROUND(I167*H167,2)</f>
        <v>0</v>
      </c>
      <c r="BL167" s="10" t="s">
        <v>82</v>
      </c>
      <c r="BM167" s="10" t="s">
        <v>738</v>
      </c>
    </row>
    <row r="168" spans="2:63" s="171" customFormat="1" ht="29.25" customHeight="1">
      <c r="B168" s="172"/>
      <c r="C168" s="173"/>
      <c r="D168" s="186" t="s">
        <v>66</v>
      </c>
      <c r="E168" s="187" t="s">
        <v>539</v>
      </c>
      <c r="F168" s="187" t="s">
        <v>540</v>
      </c>
      <c r="G168" s="173"/>
      <c r="H168" s="173"/>
      <c r="I168" s="176"/>
      <c r="J168" s="188">
        <f>BK168</f>
        <v>0</v>
      </c>
      <c r="K168" s="173"/>
      <c r="L168" s="178"/>
      <c r="M168" s="179"/>
      <c r="N168" s="180"/>
      <c r="O168" s="180"/>
      <c r="P168" s="181">
        <f>P169</f>
        <v>0</v>
      </c>
      <c r="Q168" s="180"/>
      <c r="R168" s="181">
        <f>R169</f>
        <v>0</v>
      </c>
      <c r="S168" s="180"/>
      <c r="T168" s="182">
        <f>T169</f>
        <v>0</v>
      </c>
      <c r="AR168" s="183" t="s">
        <v>72</v>
      </c>
      <c r="AT168" s="184" t="s">
        <v>66</v>
      </c>
      <c r="AU168" s="184" t="s">
        <v>72</v>
      </c>
      <c r="AY168" s="183" t="s">
        <v>133</v>
      </c>
      <c r="BK168" s="185">
        <f>BK169</f>
        <v>0</v>
      </c>
    </row>
    <row r="169" spans="2:65" s="27" customFormat="1" ht="22.5" customHeight="1">
      <c r="B169" s="28"/>
      <c r="C169" s="189" t="s">
        <v>328</v>
      </c>
      <c r="D169" s="189" t="s">
        <v>135</v>
      </c>
      <c r="E169" s="190" t="s">
        <v>739</v>
      </c>
      <c r="F169" s="191" t="s">
        <v>740</v>
      </c>
      <c r="G169" s="192" t="s">
        <v>288</v>
      </c>
      <c r="H169" s="193">
        <v>29.879</v>
      </c>
      <c r="I169" s="194"/>
      <c r="J169" s="195">
        <f>ROUND(I169*H169,2)</f>
        <v>0</v>
      </c>
      <c r="K169" s="191"/>
      <c r="L169" s="49"/>
      <c r="M169" s="196"/>
      <c r="N169" s="197" t="s">
        <v>38</v>
      </c>
      <c r="O169" s="29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AR169" s="10" t="s">
        <v>82</v>
      </c>
      <c r="AT169" s="10" t="s">
        <v>135</v>
      </c>
      <c r="AU169" s="10" t="s">
        <v>76</v>
      </c>
      <c r="AY169" s="10" t="s">
        <v>133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0" t="s">
        <v>72</v>
      </c>
      <c r="BK169" s="200">
        <f>ROUND(I169*H169,2)</f>
        <v>0</v>
      </c>
      <c r="BL169" s="10" t="s">
        <v>82</v>
      </c>
      <c r="BM169" s="10" t="s">
        <v>741</v>
      </c>
    </row>
    <row r="170" spans="2:63" s="171" customFormat="1" ht="37.5" customHeight="1">
      <c r="B170" s="172"/>
      <c r="C170" s="173"/>
      <c r="D170" s="174" t="s">
        <v>66</v>
      </c>
      <c r="E170" s="175" t="s">
        <v>742</v>
      </c>
      <c r="F170" s="175" t="s">
        <v>743</v>
      </c>
      <c r="G170" s="173"/>
      <c r="H170" s="173"/>
      <c r="I170" s="176"/>
      <c r="J170" s="177">
        <f>BK170</f>
        <v>0</v>
      </c>
      <c r="K170" s="173"/>
      <c r="L170" s="178"/>
      <c r="M170" s="179"/>
      <c r="N170" s="180"/>
      <c r="O170" s="180"/>
      <c r="P170" s="181">
        <f>P171+P180+P188+P196+P205+P211+P213+P218+P224+P228+P235</f>
        <v>0</v>
      </c>
      <c r="Q170" s="180"/>
      <c r="R170" s="181">
        <f>R171+R180+R188+R196+R205+R211+R213+R218+R224+R228+R235</f>
        <v>3.2313443600000005</v>
      </c>
      <c r="S170" s="180"/>
      <c r="T170" s="182">
        <f>T171+T180+T188+T196+T205+T211+T213+T218+T224+T228+T235</f>
        <v>0</v>
      </c>
      <c r="AR170" s="183" t="s">
        <v>76</v>
      </c>
      <c r="AT170" s="184" t="s">
        <v>66</v>
      </c>
      <c r="AU170" s="184" t="s">
        <v>67</v>
      </c>
      <c r="AY170" s="183" t="s">
        <v>133</v>
      </c>
      <c r="BK170" s="185">
        <f>BK171+BK180+BK188+BK196+BK205+BK211+BK213+BK218+BK224+BK228+BK235</f>
        <v>0</v>
      </c>
    </row>
    <row r="171" spans="2:63" s="171" customFormat="1" ht="19.5" customHeight="1">
      <c r="B171" s="172"/>
      <c r="C171" s="173"/>
      <c r="D171" s="186" t="s">
        <v>66</v>
      </c>
      <c r="E171" s="187" t="s">
        <v>744</v>
      </c>
      <c r="F171" s="187" t="s">
        <v>745</v>
      </c>
      <c r="G171" s="173"/>
      <c r="H171" s="173"/>
      <c r="I171" s="176"/>
      <c r="J171" s="188">
        <f>BK171</f>
        <v>0</v>
      </c>
      <c r="K171" s="173"/>
      <c r="L171" s="178"/>
      <c r="M171" s="179"/>
      <c r="N171" s="180"/>
      <c r="O171" s="180"/>
      <c r="P171" s="181">
        <f>SUM(P172:P179)</f>
        <v>0</v>
      </c>
      <c r="Q171" s="180"/>
      <c r="R171" s="181">
        <f>SUM(R172:R179)</f>
        <v>0.10730067999999998</v>
      </c>
      <c r="S171" s="180"/>
      <c r="T171" s="182">
        <f>SUM(T172:T179)</f>
        <v>0</v>
      </c>
      <c r="AR171" s="183" t="s">
        <v>76</v>
      </c>
      <c r="AT171" s="184" t="s">
        <v>66</v>
      </c>
      <c r="AU171" s="184" t="s">
        <v>72</v>
      </c>
      <c r="AY171" s="183" t="s">
        <v>133</v>
      </c>
      <c r="BK171" s="185">
        <f>SUM(BK172:BK179)</f>
        <v>0</v>
      </c>
    </row>
    <row r="172" spans="2:65" s="27" customFormat="1" ht="22.5" customHeight="1">
      <c r="B172" s="28"/>
      <c r="C172" s="242" t="s">
        <v>334</v>
      </c>
      <c r="D172" s="242" t="s">
        <v>285</v>
      </c>
      <c r="E172" s="243" t="s">
        <v>746</v>
      </c>
      <c r="F172" s="244" t="s">
        <v>747</v>
      </c>
      <c r="G172" s="245" t="s">
        <v>288</v>
      </c>
      <c r="H172" s="246">
        <v>0.007</v>
      </c>
      <c r="I172" s="247"/>
      <c r="J172" s="248">
        <f>ROUND(I172*H172,2)</f>
        <v>0</v>
      </c>
      <c r="K172" s="244"/>
      <c r="L172" s="249"/>
      <c r="M172" s="250"/>
      <c r="N172" s="251" t="s">
        <v>38</v>
      </c>
      <c r="O172" s="29"/>
      <c r="P172" s="198">
        <f>O172*H172</f>
        <v>0</v>
      </c>
      <c r="Q172" s="198">
        <v>1</v>
      </c>
      <c r="R172" s="198">
        <f>Q172*H172</f>
        <v>0.007</v>
      </c>
      <c r="S172" s="198">
        <v>0</v>
      </c>
      <c r="T172" s="199">
        <f>S172*H172</f>
        <v>0</v>
      </c>
      <c r="AR172" s="10" t="s">
        <v>559</v>
      </c>
      <c r="AT172" s="10" t="s">
        <v>285</v>
      </c>
      <c r="AU172" s="10" t="s">
        <v>76</v>
      </c>
      <c r="AY172" s="10" t="s">
        <v>133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0" t="s">
        <v>72</v>
      </c>
      <c r="BK172" s="200">
        <f>ROUND(I172*H172,2)</f>
        <v>0</v>
      </c>
      <c r="BL172" s="10" t="s">
        <v>559</v>
      </c>
      <c r="BM172" s="10" t="s">
        <v>748</v>
      </c>
    </row>
    <row r="173" spans="2:51" s="201" customFormat="1" ht="13.5">
      <c r="B173" s="202"/>
      <c r="C173" s="203"/>
      <c r="D173" s="204" t="s">
        <v>141</v>
      </c>
      <c r="E173" s="205"/>
      <c r="F173" s="206" t="s">
        <v>749</v>
      </c>
      <c r="G173" s="203"/>
      <c r="H173" s="207">
        <v>0.007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141</v>
      </c>
      <c r="AU173" s="213" t="s">
        <v>76</v>
      </c>
      <c r="AV173" s="201" t="s">
        <v>76</v>
      </c>
      <c r="AW173" s="201" t="s">
        <v>31</v>
      </c>
      <c r="AX173" s="201" t="s">
        <v>72</v>
      </c>
      <c r="AY173" s="213" t="s">
        <v>133</v>
      </c>
    </row>
    <row r="174" spans="2:65" s="27" customFormat="1" ht="31.5" customHeight="1">
      <c r="B174" s="28"/>
      <c r="C174" s="242" t="s">
        <v>338</v>
      </c>
      <c r="D174" s="242" t="s">
        <v>285</v>
      </c>
      <c r="E174" s="243" t="s">
        <v>750</v>
      </c>
      <c r="F174" s="244" t="s">
        <v>751</v>
      </c>
      <c r="G174" s="245" t="s">
        <v>138</v>
      </c>
      <c r="H174" s="246">
        <v>10.926</v>
      </c>
      <c r="I174" s="247"/>
      <c r="J174" s="248">
        <f>ROUND(I174*H174,2)</f>
        <v>0</v>
      </c>
      <c r="K174" s="244"/>
      <c r="L174" s="249"/>
      <c r="M174" s="250"/>
      <c r="N174" s="251" t="s">
        <v>38</v>
      </c>
      <c r="O174" s="29"/>
      <c r="P174" s="198">
        <f>O174*H174</f>
        <v>0</v>
      </c>
      <c r="Q174" s="198">
        <v>0.0038799999999999998</v>
      </c>
      <c r="R174" s="198">
        <f>Q174*H174</f>
        <v>0.04239288</v>
      </c>
      <c r="S174" s="198">
        <v>0</v>
      </c>
      <c r="T174" s="199">
        <f>S174*H174</f>
        <v>0</v>
      </c>
      <c r="AR174" s="10" t="s">
        <v>170</v>
      </c>
      <c r="AT174" s="10" t="s">
        <v>285</v>
      </c>
      <c r="AU174" s="10" t="s">
        <v>76</v>
      </c>
      <c r="AY174" s="10" t="s">
        <v>133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0" t="s">
        <v>72</v>
      </c>
      <c r="BK174" s="200">
        <f>ROUND(I174*H174,2)</f>
        <v>0</v>
      </c>
      <c r="BL174" s="10" t="s">
        <v>82</v>
      </c>
      <c r="BM174" s="10" t="s">
        <v>752</v>
      </c>
    </row>
    <row r="175" spans="2:65" s="27" customFormat="1" ht="31.5" customHeight="1">
      <c r="B175" s="28"/>
      <c r="C175" s="242" t="s">
        <v>342</v>
      </c>
      <c r="D175" s="242" t="s">
        <v>285</v>
      </c>
      <c r="E175" s="243" t="s">
        <v>753</v>
      </c>
      <c r="F175" s="244" t="s">
        <v>754</v>
      </c>
      <c r="G175" s="245" t="s">
        <v>138</v>
      </c>
      <c r="H175" s="246">
        <v>10.926</v>
      </c>
      <c r="I175" s="247"/>
      <c r="J175" s="248">
        <f>ROUND(I175*H175,2)</f>
        <v>0</v>
      </c>
      <c r="K175" s="244"/>
      <c r="L175" s="249"/>
      <c r="M175" s="250"/>
      <c r="N175" s="251" t="s">
        <v>38</v>
      </c>
      <c r="O175" s="29"/>
      <c r="P175" s="198">
        <f>O175*H175</f>
        <v>0</v>
      </c>
      <c r="Q175" s="198">
        <v>0.0045</v>
      </c>
      <c r="R175" s="198">
        <f>Q175*H175</f>
        <v>0.049166999999999995</v>
      </c>
      <c r="S175" s="198">
        <v>0</v>
      </c>
      <c r="T175" s="199">
        <f>S175*H175</f>
        <v>0</v>
      </c>
      <c r="AR175" s="10" t="s">
        <v>170</v>
      </c>
      <c r="AT175" s="10" t="s">
        <v>285</v>
      </c>
      <c r="AU175" s="10" t="s">
        <v>76</v>
      </c>
      <c r="AY175" s="10" t="s">
        <v>133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0" t="s">
        <v>72</v>
      </c>
      <c r="BK175" s="200">
        <f>ROUND(I175*H175,2)</f>
        <v>0</v>
      </c>
      <c r="BL175" s="10" t="s">
        <v>82</v>
      </c>
      <c r="BM175" s="10" t="s">
        <v>755</v>
      </c>
    </row>
    <row r="176" spans="2:65" s="27" customFormat="1" ht="22.5" customHeight="1">
      <c r="B176" s="28"/>
      <c r="C176" s="189" t="s">
        <v>346</v>
      </c>
      <c r="D176" s="189" t="s">
        <v>135</v>
      </c>
      <c r="E176" s="190" t="s">
        <v>756</v>
      </c>
      <c r="F176" s="191" t="s">
        <v>757</v>
      </c>
      <c r="G176" s="192" t="s">
        <v>138</v>
      </c>
      <c r="H176" s="193">
        <v>10.926</v>
      </c>
      <c r="I176" s="194"/>
      <c r="J176" s="195">
        <f>ROUND(I176*H176,2)</f>
        <v>0</v>
      </c>
      <c r="K176" s="191"/>
      <c r="L176" s="49"/>
      <c r="M176" s="196"/>
      <c r="N176" s="197" t="s">
        <v>38</v>
      </c>
      <c r="O176" s="29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AR176" s="10" t="s">
        <v>211</v>
      </c>
      <c r="AT176" s="10" t="s">
        <v>135</v>
      </c>
      <c r="AU176" s="10" t="s">
        <v>76</v>
      </c>
      <c r="AY176" s="10" t="s">
        <v>133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0" t="s">
        <v>72</v>
      </c>
      <c r="BK176" s="200">
        <f>ROUND(I176*H176,2)</f>
        <v>0</v>
      </c>
      <c r="BL176" s="10" t="s">
        <v>211</v>
      </c>
      <c r="BM176" s="10" t="s">
        <v>758</v>
      </c>
    </row>
    <row r="177" spans="2:65" s="27" customFormat="1" ht="22.5" customHeight="1">
      <c r="B177" s="28"/>
      <c r="C177" s="189" t="s">
        <v>351</v>
      </c>
      <c r="D177" s="189" t="s">
        <v>135</v>
      </c>
      <c r="E177" s="190" t="s">
        <v>759</v>
      </c>
      <c r="F177" s="191" t="s">
        <v>760</v>
      </c>
      <c r="G177" s="192" t="s">
        <v>138</v>
      </c>
      <c r="H177" s="193">
        <v>21.852</v>
      </c>
      <c r="I177" s="194"/>
      <c r="J177" s="195">
        <f>ROUND(I177*H177,2)</f>
        <v>0</v>
      </c>
      <c r="K177" s="191"/>
      <c r="L177" s="49"/>
      <c r="M177" s="196"/>
      <c r="N177" s="197" t="s">
        <v>38</v>
      </c>
      <c r="O177" s="29"/>
      <c r="P177" s="198">
        <f>O177*H177</f>
        <v>0</v>
      </c>
      <c r="Q177" s="198">
        <v>0.00039999999999999996</v>
      </c>
      <c r="R177" s="198">
        <f>Q177*H177</f>
        <v>0.0087408</v>
      </c>
      <c r="S177" s="198">
        <v>0</v>
      </c>
      <c r="T177" s="199">
        <f>S177*H177</f>
        <v>0</v>
      </c>
      <c r="AR177" s="10" t="s">
        <v>211</v>
      </c>
      <c r="AT177" s="10" t="s">
        <v>135</v>
      </c>
      <c r="AU177" s="10" t="s">
        <v>76</v>
      </c>
      <c r="AY177" s="10" t="s">
        <v>133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0" t="s">
        <v>72</v>
      </c>
      <c r="BK177" s="200">
        <f>ROUND(I177*H177,2)</f>
        <v>0</v>
      </c>
      <c r="BL177" s="10" t="s">
        <v>211</v>
      </c>
      <c r="BM177" s="10" t="s">
        <v>761</v>
      </c>
    </row>
    <row r="178" spans="2:51" s="201" customFormat="1" ht="13.5">
      <c r="B178" s="202"/>
      <c r="C178" s="203"/>
      <c r="D178" s="204" t="s">
        <v>141</v>
      </c>
      <c r="E178" s="205"/>
      <c r="F178" s="206" t="s">
        <v>762</v>
      </c>
      <c r="G178" s="203"/>
      <c r="H178" s="207">
        <v>21.852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141</v>
      </c>
      <c r="AU178" s="213" t="s">
        <v>76</v>
      </c>
      <c r="AV178" s="201" t="s">
        <v>76</v>
      </c>
      <c r="AW178" s="201" t="s">
        <v>31</v>
      </c>
      <c r="AX178" s="201" t="s">
        <v>72</v>
      </c>
      <c r="AY178" s="213" t="s">
        <v>133</v>
      </c>
    </row>
    <row r="179" spans="2:65" s="27" customFormat="1" ht="22.5" customHeight="1">
      <c r="B179" s="28"/>
      <c r="C179" s="189" t="s">
        <v>356</v>
      </c>
      <c r="D179" s="189" t="s">
        <v>135</v>
      </c>
      <c r="E179" s="190" t="s">
        <v>763</v>
      </c>
      <c r="F179" s="191" t="s">
        <v>764</v>
      </c>
      <c r="G179" s="192" t="s">
        <v>582</v>
      </c>
      <c r="H179" s="252"/>
      <c r="I179" s="194"/>
      <c r="J179" s="195">
        <f>ROUND(I179*H179,2)</f>
        <v>0</v>
      </c>
      <c r="K179" s="191"/>
      <c r="L179" s="49"/>
      <c r="M179" s="196"/>
      <c r="N179" s="197" t="s">
        <v>38</v>
      </c>
      <c r="O179" s="2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AR179" s="10" t="s">
        <v>211</v>
      </c>
      <c r="AT179" s="10" t="s">
        <v>135</v>
      </c>
      <c r="AU179" s="10" t="s">
        <v>76</v>
      </c>
      <c r="AY179" s="10" t="s">
        <v>133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0" t="s">
        <v>72</v>
      </c>
      <c r="BK179" s="200">
        <f>ROUND(I179*H179,2)</f>
        <v>0</v>
      </c>
      <c r="BL179" s="10" t="s">
        <v>211</v>
      </c>
      <c r="BM179" s="10" t="s">
        <v>765</v>
      </c>
    </row>
    <row r="180" spans="2:63" s="171" customFormat="1" ht="29.25" customHeight="1">
      <c r="B180" s="172"/>
      <c r="C180" s="173"/>
      <c r="D180" s="186" t="s">
        <v>66</v>
      </c>
      <c r="E180" s="187" t="s">
        <v>766</v>
      </c>
      <c r="F180" s="187" t="s">
        <v>767</v>
      </c>
      <c r="G180" s="173"/>
      <c r="H180" s="173"/>
      <c r="I180" s="176"/>
      <c r="J180" s="188">
        <f>BK180</f>
        <v>0</v>
      </c>
      <c r="K180" s="173"/>
      <c r="L180" s="178"/>
      <c r="M180" s="179"/>
      <c r="N180" s="180"/>
      <c r="O180" s="180"/>
      <c r="P180" s="181">
        <f>SUM(P181:P187)</f>
        <v>0</v>
      </c>
      <c r="Q180" s="180"/>
      <c r="R180" s="181">
        <f>SUM(R181:R187)</f>
        <v>0.20457120000000004</v>
      </c>
      <c r="S180" s="180"/>
      <c r="T180" s="182">
        <f>SUM(T181:T187)</f>
        <v>0</v>
      </c>
      <c r="AR180" s="183" t="s">
        <v>76</v>
      </c>
      <c r="AT180" s="184" t="s">
        <v>66</v>
      </c>
      <c r="AU180" s="184" t="s">
        <v>72</v>
      </c>
      <c r="AY180" s="183" t="s">
        <v>133</v>
      </c>
      <c r="BK180" s="185">
        <f>SUM(BK181:BK187)</f>
        <v>0</v>
      </c>
    </row>
    <row r="181" spans="2:65" s="27" customFormat="1" ht="22.5" customHeight="1">
      <c r="B181" s="28"/>
      <c r="C181" s="242" t="s">
        <v>360</v>
      </c>
      <c r="D181" s="242" t="s">
        <v>285</v>
      </c>
      <c r="E181" s="243" t="s">
        <v>768</v>
      </c>
      <c r="F181" s="244" t="s">
        <v>769</v>
      </c>
      <c r="G181" s="245" t="s">
        <v>138</v>
      </c>
      <c r="H181" s="246">
        <v>17.44</v>
      </c>
      <c r="I181" s="247"/>
      <c r="J181" s="248">
        <f aca="true" t="shared" si="0" ref="J181:J187">ROUND(I181*H181,2)</f>
        <v>0</v>
      </c>
      <c r="K181" s="244"/>
      <c r="L181" s="249"/>
      <c r="M181" s="250"/>
      <c r="N181" s="251" t="s">
        <v>38</v>
      </c>
      <c r="O181" s="29"/>
      <c r="P181" s="198">
        <f aca="true" t="shared" si="1" ref="P181:P187">O181*H181</f>
        <v>0</v>
      </c>
      <c r="Q181" s="198">
        <v>0.002</v>
      </c>
      <c r="R181" s="198">
        <f aca="true" t="shared" si="2" ref="R181:R187">Q181*H181</f>
        <v>0.03488</v>
      </c>
      <c r="S181" s="198">
        <v>0</v>
      </c>
      <c r="T181" s="199">
        <f aca="true" t="shared" si="3" ref="T181:T187">S181*H181</f>
        <v>0</v>
      </c>
      <c r="AR181" s="10" t="s">
        <v>291</v>
      </c>
      <c r="AT181" s="10" t="s">
        <v>285</v>
      </c>
      <c r="AU181" s="10" t="s">
        <v>76</v>
      </c>
      <c r="AY181" s="10" t="s">
        <v>133</v>
      </c>
      <c r="BE181" s="200">
        <f aca="true" t="shared" si="4" ref="BE181:BE187">IF(N181="základní",J181,0)</f>
        <v>0</v>
      </c>
      <c r="BF181" s="200">
        <f aca="true" t="shared" si="5" ref="BF181:BF187">IF(N181="snížená",J181,0)</f>
        <v>0</v>
      </c>
      <c r="BG181" s="200">
        <f aca="true" t="shared" si="6" ref="BG181:BG187">IF(N181="zákl. přenesená",J181,0)</f>
        <v>0</v>
      </c>
      <c r="BH181" s="200">
        <f aca="true" t="shared" si="7" ref="BH181:BH187">IF(N181="sníž. přenesená",J181,0)</f>
        <v>0</v>
      </c>
      <c r="BI181" s="200">
        <f aca="true" t="shared" si="8" ref="BI181:BI187">IF(N181="nulová",J181,0)</f>
        <v>0</v>
      </c>
      <c r="BJ181" s="10" t="s">
        <v>72</v>
      </c>
      <c r="BK181" s="200">
        <f aca="true" t="shared" si="9" ref="BK181:BK187">ROUND(I181*H181,2)</f>
        <v>0</v>
      </c>
      <c r="BL181" s="10" t="s">
        <v>211</v>
      </c>
      <c r="BM181" s="10" t="s">
        <v>770</v>
      </c>
    </row>
    <row r="182" spans="2:65" s="27" customFormat="1" ht="22.5" customHeight="1">
      <c r="B182" s="28"/>
      <c r="C182" s="242" t="s">
        <v>366</v>
      </c>
      <c r="D182" s="242" t="s">
        <v>285</v>
      </c>
      <c r="E182" s="243" t="s">
        <v>771</v>
      </c>
      <c r="F182" s="244" t="s">
        <v>772</v>
      </c>
      <c r="G182" s="245" t="s">
        <v>138</v>
      </c>
      <c r="H182" s="246">
        <v>17.44</v>
      </c>
      <c r="I182" s="247"/>
      <c r="J182" s="248">
        <f t="shared" si="0"/>
        <v>0</v>
      </c>
      <c r="K182" s="244"/>
      <c r="L182" s="249"/>
      <c r="M182" s="250"/>
      <c r="N182" s="251" t="s">
        <v>38</v>
      </c>
      <c r="O182" s="29"/>
      <c r="P182" s="198">
        <f t="shared" si="1"/>
        <v>0</v>
      </c>
      <c r="Q182" s="198">
        <v>0.0095</v>
      </c>
      <c r="R182" s="198">
        <f t="shared" si="2"/>
        <v>0.16568000000000002</v>
      </c>
      <c r="S182" s="198">
        <v>0</v>
      </c>
      <c r="T182" s="199">
        <f t="shared" si="3"/>
        <v>0</v>
      </c>
      <c r="AR182" s="10" t="s">
        <v>291</v>
      </c>
      <c r="AT182" s="10" t="s">
        <v>285</v>
      </c>
      <c r="AU182" s="10" t="s">
        <v>76</v>
      </c>
      <c r="AY182" s="10" t="s">
        <v>133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0" t="s">
        <v>72</v>
      </c>
      <c r="BK182" s="200">
        <f t="shared" si="9"/>
        <v>0</v>
      </c>
      <c r="BL182" s="10" t="s">
        <v>211</v>
      </c>
      <c r="BM182" s="10" t="s">
        <v>773</v>
      </c>
    </row>
    <row r="183" spans="2:65" s="27" customFormat="1" ht="31.5" customHeight="1">
      <c r="B183" s="28"/>
      <c r="C183" s="189" t="s">
        <v>370</v>
      </c>
      <c r="D183" s="189" t="s">
        <v>135</v>
      </c>
      <c r="E183" s="190" t="s">
        <v>774</v>
      </c>
      <c r="F183" s="191" t="s">
        <v>775</v>
      </c>
      <c r="G183" s="192" t="s">
        <v>138</v>
      </c>
      <c r="H183" s="193">
        <v>17.44</v>
      </c>
      <c r="I183" s="194"/>
      <c r="J183" s="195">
        <f t="shared" si="0"/>
        <v>0</v>
      </c>
      <c r="K183" s="191"/>
      <c r="L183" s="49"/>
      <c r="M183" s="196"/>
      <c r="N183" s="197" t="s">
        <v>38</v>
      </c>
      <c r="O183" s="29"/>
      <c r="P183" s="198">
        <f t="shared" si="1"/>
        <v>0</v>
      </c>
      <c r="Q183" s="198">
        <v>0.00020999999999999998</v>
      </c>
      <c r="R183" s="198">
        <f t="shared" si="2"/>
        <v>0.0036624</v>
      </c>
      <c r="S183" s="198">
        <v>0</v>
      </c>
      <c r="T183" s="199">
        <f t="shared" si="3"/>
        <v>0</v>
      </c>
      <c r="AR183" s="10" t="s">
        <v>211</v>
      </c>
      <c r="AT183" s="10" t="s">
        <v>135</v>
      </c>
      <c r="AU183" s="10" t="s">
        <v>76</v>
      </c>
      <c r="AY183" s="10" t="s">
        <v>133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0" t="s">
        <v>72</v>
      </c>
      <c r="BK183" s="200">
        <f t="shared" si="9"/>
        <v>0</v>
      </c>
      <c r="BL183" s="10" t="s">
        <v>211</v>
      </c>
      <c r="BM183" s="10" t="s">
        <v>776</v>
      </c>
    </row>
    <row r="184" spans="2:65" s="27" customFormat="1" ht="31.5" customHeight="1">
      <c r="B184" s="28"/>
      <c r="C184" s="189" t="s">
        <v>375</v>
      </c>
      <c r="D184" s="189" t="s">
        <v>135</v>
      </c>
      <c r="E184" s="190" t="s">
        <v>777</v>
      </c>
      <c r="F184" s="191" t="s">
        <v>778</v>
      </c>
      <c r="G184" s="192" t="s">
        <v>156</v>
      </c>
      <c r="H184" s="193">
        <v>15.2</v>
      </c>
      <c r="I184" s="194"/>
      <c r="J184" s="195">
        <f t="shared" si="0"/>
        <v>0</v>
      </c>
      <c r="K184" s="191"/>
      <c r="L184" s="49"/>
      <c r="M184" s="196"/>
      <c r="N184" s="197" t="s">
        <v>38</v>
      </c>
      <c r="O184" s="29"/>
      <c r="P184" s="198">
        <f t="shared" si="1"/>
        <v>0</v>
      </c>
      <c r="Q184" s="198">
        <v>0</v>
      </c>
      <c r="R184" s="198">
        <f t="shared" si="2"/>
        <v>0</v>
      </c>
      <c r="S184" s="198">
        <v>0</v>
      </c>
      <c r="T184" s="199">
        <f t="shared" si="3"/>
        <v>0</v>
      </c>
      <c r="AR184" s="10" t="s">
        <v>211</v>
      </c>
      <c r="AT184" s="10" t="s">
        <v>135</v>
      </c>
      <c r="AU184" s="10" t="s">
        <v>76</v>
      </c>
      <c r="AY184" s="10" t="s">
        <v>133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0" t="s">
        <v>72</v>
      </c>
      <c r="BK184" s="200">
        <f t="shared" si="9"/>
        <v>0</v>
      </c>
      <c r="BL184" s="10" t="s">
        <v>211</v>
      </c>
      <c r="BM184" s="10" t="s">
        <v>779</v>
      </c>
    </row>
    <row r="185" spans="2:65" s="27" customFormat="1" ht="31.5" customHeight="1">
      <c r="B185" s="28"/>
      <c r="C185" s="189" t="s">
        <v>379</v>
      </c>
      <c r="D185" s="189" t="s">
        <v>135</v>
      </c>
      <c r="E185" s="190" t="s">
        <v>780</v>
      </c>
      <c r="F185" s="191" t="s">
        <v>781</v>
      </c>
      <c r="G185" s="192" t="s">
        <v>156</v>
      </c>
      <c r="H185" s="193">
        <v>13.2</v>
      </c>
      <c r="I185" s="194"/>
      <c r="J185" s="195">
        <f t="shared" si="0"/>
        <v>0</v>
      </c>
      <c r="K185" s="191"/>
      <c r="L185" s="49"/>
      <c r="M185" s="196"/>
      <c r="N185" s="197" t="s">
        <v>38</v>
      </c>
      <c r="O185" s="29"/>
      <c r="P185" s="198">
        <f t="shared" si="1"/>
        <v>0</v>
      </c>
      <c r="Q185" s="198">
        <v>0</v>
      </c>
      <c r="R185" s="198">
        <f t="shared" si="2"/>
        <v>0</v>
      </c>
      <c r="S185" s="198">
        <v>0</v>
      </c>
      <c r="T185" s="199">
        <f t="shared" si="3"/>
        <v>0</v>
      </c>
      <c r="AR185" s="10" t="s">
        <v>211</v>
      </c>
      <c r="AT185" s="10" t="s">
        <v>135</v>
      </c>
      <c r="AU185" s="10" t="s">
        <v>76</v>
      </c>
      <c r="AY185" s="10" t="s">
        <v>133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0" t="s">
        <v>72</v>
      </c>
      <c r="BK185" s="200">
        <f t="shared" si="9"/>
        <v>0</v>
      </c>
      <c r="BL185" s="10" t="s">
        <v>211</v>
      </c>
      <c r="BM185" s="10" t="s">
        <v>782</v>
      </c>
    </row>
    <row r="186" spans="2:65" s="27" customFormat="1" ht="22.5" customHeight="1">
      <c r="B186" s="28"/>
      <c r="C186" s="189" t="s">
        <v>383</v>
      </c>
      <c r="D186" s="189" t="s">
        <v>135</v>
      </c>
      <c r="E186" s="190" t="s">
        <v>783</v>
      </c>
      <c r="F186" s="191" t="s">
        <v>784</v>
      </c>
      <c r="G186" s="192" t="s">
        <v>138</v>
      </c>
      <c r="H186" s="193">
        <v>17.44</v>
      </c>
      <c r="I186" s="194"/>
      <c r="J186" s="195">
        <f t="shared" si="0"/>
        <v>0</v>
      </c>
      <c r="K186" s="191"/>
      <c r="L186" s="49"/>
      <c r="M186" s="196"/>
      <c r="N186" s="197" t="s">
        <v>38</v>
      </c>
      <c r="O186" s="29"/>
      <c r="P186" s="198">
        <f t="shared" si="1"/>
        <v>0</v>
      </c>
      <c r="Q186" s="198">
        <v>2E-05</v>
      </c>
      <c r="R186" s="198">
        <f t="shared" si="2"/>
        <v>0.0003488000000000001</v>
      </c>
      <c r="S186" s="198">
        <v>0</v>
      </c>
      <c r="T186" s="199">
        <f t="shared" si="3"/>
        <v>0</v>
      </c>
      <c r="AR186" s="10" t="s">
        <v>211</v>
      </c>
      <c r="AT186" s="10" t="s">
        <v>135</v>
      </c>
      <c r="AU186" s="10" t="s">
        <v>76</v>
      </c>
      <c r="AY186" s="10" t="s">
        <v>133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0" t="s">
        <v>72</v>
      </c>
      <c r="BK186" s="200">
        <f t="shared" si="9"/>
        <v>0</v>
      </c>
      <c r="BL186" s="10" t="s">
        <v>211</v>
      </c>
      <c r="BM186" s="10" t="s">
        <v>785</v>
      </c>
    </row>
    <row r="187" spans="2:65" s="27" customFormat="1" ht="22.5" customHeight="1">
      <c r="B187" s="28"/>
      <c r="C187" s="189" t="s">
        <v>388</v>
      </c>
      <c r="D187" s="189" t="s">
        <v>135</v>
      </c>
      <c r="E187" s="190" t="s">
        <v>786</v>
      </c>
      <c r="F187" s="191" t="s">
        <v>787</v>
      </c>
      <c r="G187" s="192" t="s">
        <v>582</v>
      </c>
      <c r="H187" s="252"/>
      <c r="I187" s="194"/>
      <c r="J187" s="195">
        <f t="shared" si="0"/>
        <v>0</v>
      </c>
      <c r="K187" s="191"/>
      <c r="L187" s="49"/>
      <c r="M187" s="196"/>
      <c r="N187" s="197" t="s">
        <v>38</v>
      </c>
      <c r="O187" s="29"/>
      <c r="P187" s="198">
        <f t="shared" si="1"/>
        <v>0</v>
      </c>
      <c r="Q187" s="198">
        <v>0</v>
      </c>
      <c r="R187" s="198">
        <f t="shared" si="2"/>
        <v>0</v>
      </c>
      <c r="S187" s="198">
        <v>0</v>
      </c>
      <c r="T187" s="199">
        <f t="shared" si="3"/>
        <v>0</v>
      </c>
      <c r="AR187" s="10" t="s">
        <v>211</v>
      </c>
      <c r="AT187" s="10" t="s">
        <v>135</v>
      </c>
      <c r="AU187" s="10" t="s">
        <v>76</v>
      </c>
      <c r="AY187" s="10" t="s">
        <v>133</v>
      </c>
      <c r="BE187" s="200">
        <f t="shared" si="4"/>
        <v>0</v>
      </c>
      <c r="BF187" s="200">
        <f t="shared" si="5"/>
        <v>0</v>
      </c>
      <c r="BG187" s="200">
        <f t="shared" si="6"/>
        <v>0</v>
      </c>
      <c r="BH187" s="200">
        <f t="shared" si="7"/>
        <v>0</v>
      </c>
      <c r="BI187" s="200">
        <f t="shared" si="8"/>
        <v>0</v>
      </c>
      <c r="BJ187" s="10" t="s">
        <v>72</v>
      </c>
      <c r="BK187" s="200">
        <f t="shared" si="9"/>
        <v>0</v>
      </c>
      <c r="BL187" s="10" t="s">
        <v>211</v>
      </c>
      <c r="BM187" s="10" t="s">
        <v>788</v>
      </c>
    </row>
    <row r="188" spans="2:63" s="171" customFormat="1" ht="29.25" customHeight="1">
      <c r="B188" s="172"/>
      <c r="C188" s="173"/>
      <c r="D188" s="186" t="s">
        <v>66</v>
      </c>
      <c r="E188" s="187" t="s">
        <v>789</v>
      </c>
      <c r="F188" s="187" t="s">
        <v>790</v>
      </c>
      <c r="G188" s="173"/>
      <c r="H188" s="173"/>
      <c r="I188" s="176"/>
      <c r="J188" s="188">
        <f>BK188</f>
        <v>0</v>
      </c>
      <c r="K188" s="173"/>
      <c r="L188" s="178"/>
      <c r="M188" s="179"/>
      <c r="N188" s="180"/>
      <c r="O188" s="180"/>
      <c r="P188" s="181">
        <f>SUM(P189:P195)</f>
        <v>0</v>
      </c>
      <c r="Q188" s="180"/>
      <c r="R188" s="181">
        <f>SUM(R189:R195)</f>
        <v>0.1519752</v>
      </c>
      <c r="S188" s="180"/>
      <c r="T188" s="182">
        <f>SUM(T189:T195)</f>
        <v>0</v>
      </c>
      <c r="AR188" s="183" t="s">
        <v>76</v>
      </c>
      <c r="AT188" s="184" t="s">
        <v>66</v>
      </c>
      <c r="AU188" s="184" t="s">
        <v>72</v>
      </c>
      <c r="AY188" s="183" t="s">
        <v>133</v>
      </c>
      <c r="BK188" s="185">
        <f>SUM(BK189:BK195)</f>
        <v>0</v>
      </c>
    </row>
    <row r="189" spans="2:65" s="27" customFormat="1" ht="22.5" customHeight="1">
      <c r="B189" s="28"/>
      <c r="C189" s="242" t="s">
        <v>392</v>
      </c>
      <c r="D189" s="242" t="s">
        <v>285</v>
      </c>
      <c r="E189" s="243" t="s">
        <v>791</v>
      </c>
      <c r="F189" s="244" t="s">
        <v>792</v>
      </c>
      <c r="G189" s="245" t="s">
        <v>138</v>
      </c>
      <c r="H189" s="246">
        <v>22.36</v>
      </c>
      <c r="I189" s="247"/>
      <c r="J189" s="248">
        <f>ROUND(I189*H189,2)</f>
        <v>0</v>
      </c>
      <c r="K189" s="244"/>
      <c r="L189" s="249"/>
      <c r="M189" s="250"/>
      <c r="N189" s="251" t="s">
        <v>38</v>
      </c>
      <c r="O189" s="29"/>
      <c r="P189" s="198">
        <f>O189*H189</f>
        <v>0</v>
      </c>
      <c r="Q189" s="198">
        <v>0.0021</v>
      </c>
      <c r="R189" s="198">
        <f>Q189*H189</f>
        <v>0.046956</v>
      </c>
      <c r="S189" s="198">
        <v>0</v>
      </c>
      <c r="T189" s="199">
        <f>S189*H189</f>
        <v>0</v>
      </c>
      <c r="AR189" s="10" t="s">
        <v>291</v>
      </c>
      <c r="AT189" s="10" t="s">
        <v>285</v>
      </c>
      <c r="AU189" s="10" t="s">
        <v>76</v>
      </c>
      <c r="AY189" s="10" t="s">
        <v>133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0" t="s">
        <v>72</v>
      </c>
      <c r="BK189" s="200">
        <f>ROUND(I189*H189,2)</f>
        <v>0</v>
      </c>
      <c r="BL189" s="10" t="s">
        <v>211</v>
      </c>
      <c r="BM189" s="10" t="s">
        <v>793</v>
      </c>
    </row>
    <row r="190" spans="2:65" s="27" customFormat="1" ht="22.5" customHeight="1">
      <c r="B190" s="28"/>
      <c r="C190" s="242" t="s">
        <v>397</v>
      </c>
      <c r="D190" s="242" t="s">
        <v>285</v>
      </c>
      <c r="E190" s="243" t="s">
        <v>794</v>
      </c>
      <c r="F190" s="244" t="s">
        <v>795</v>
      </c>
      <c r="G190" s="245" t="s">
        <v>138</v>
      </c>
      <c r="H190" s="246">
        <v>26.52</v>
      </c>
      <c r="I190" s="247"/>
      <c r="J190" s="248">
        <f>ROUND(I190*H190,2)</f>
        <v>0</v>
      </c>
      <c r="K190" s="244"/>
      <c r="L190" s="249"/>
      <c r="M190" s="250"/>
      <c r="N190" s="251" t="s">
        <v>38</v>
      </c>
      <c r="O190" s="29"/>
      <c r="P190" s="198">
        <f>O190*H190</f>
        <v>0</v>
      </c>
      <c r="Q190" s="198">
        <v>0.0028</v>
      </c>
      <c r="R190" s="198">
        <f>Q190*H190</f>
        <v>0.074256</v>
      </c>
      <c r="S190" s="198">
        <v>0</v>
      </c>
      <c r="T190" s="199">
        <f>S190*H190</f>
        <v>0</v>
      </c>
      <c r="AR190" s="10" t="s">
        <v>291</v>
      </c>
      <c r="AT190" s="10" t="s">
        <v>285</v>
      </c>
      <c r="AU190" s="10" t="s">
        <v>76</v>
      </c>
      <c r="AY190" s="10" t="s">
        <v>133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0" t="s">
        <v>72</v>
      </c>
      <c r="BK190" s="200">
        <f>ROUND(I190*H190,2)</f>
        <v>0</v>
      </c>
      <c r="BL190" s="10" t="s">
        <v>211</v>
      </c>
      <c r="BM190" s="10" t="s">
        <v>796</v>
      </c>
    </row>
    <row r="191" spans="2:65" s="27" customFormat="1" ht="22.5" customHeight="1">
      <c r="B191" s="28"/>
      <c r="C191" s="189" t="s">
        <v>402</v>
      </c>
      <c r="D191" s="189" t="s">
        <v>135</v>
      </c>
      <c r="E191" s="190" t="s">
        <v>797</v>
      </c>
      <c r="F191" s="191" t="s">
        <v>798</v>
      </c>
      <c r="G191" s="192" t="s">
        <v>138</v>
      </c>
      <c r="H191" s="193">
        <v>22.36</v>
      </c>
      <c r="I191" s="194"/>
      <c r="J191" s="195">
        <f>ROUND(I191*H191,2)</f>
        <v>0</v>
      </c>
      <c r="K191" s="191"/>
      <c r="L191" s="49"/>
      <c r="M191" s="196"/>
      <c r="N191" s="197" t="s">
        <v>38</v>
      </c>
      <c r="O191" s="29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AR191" s="10" t="s">
        <v>211</v>
      </c>
      <c r="AT191" s="10" t="s">
        <v>135</v>
      </c>
      <c r="AU191" s="10" t="s">
        <v>76</v>
      </c>
      <c r="AY191" s="10" t="s">
        <v>133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0" t="s">
        <v>72</v>
      </c>
      <c r="BK191" s="200">
        <f>ROUND(I191*H191,2)</f>
        <v>0</v>
      </c>
      <c r="BL191" s="10" t="s">
        <v>211</v>
      </c>
      <c r="BM191" s="10" t="s">
        <v>799</v>
      </c>
    </row>
    <row r="192" spans="2:51" s="201" customFormat="1" ht="13.5">
      <c r="B192" s="202"/>
      <c r="C192" s="203"/>
      <c r="D192" s="204" t="s">
        <v>141</v>
      </c>
      <c r="E192" s="205"/>
      <c r="F192" s="206" t="s">
        <v>800</v>
      </c>
      <c r="G192" s="203"/>
      <c r="H192" s="207">
        <v>22.36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141</v>
      </c>
      <c r="AU192" s="213" t="s">
        <v>76</v>
      </c>
      <c r="AV192" s="201" t="s">
        <v>76</v>
      </c>
      <c r="AW192" s="201" t="s">
        <v>31</v>
      </c>
      <c r="AX192" s="201" t="s">
        <v>72</v>
      </c>
      <c r="AY192" s="213" t="s">
        <v>133</v>
      </c>
    </row>
    <row r="193" spans="2:65" s="27" customFormat="1" ht="22.5" customHeight="1">
      <c r="B193" s="28"/>
      <c r="C193" s="189" t="s">
        <v>406</v>
      </c>
      <c r="D193" s="189" t="s">
        <v>135</v>
      </c>
      <c r="E193" s="190" t="s">
        <v>801</v>
      </c>
      <c r="F193" s="191" t="s">
        <v>802</v>
      </c>
      <c r="G193" s="192" t="s">
        <v>138</v>
      </c>
      <c r="H193" s="193">
        <v>26.52</v>
      </c>
      <c r="I193" s="194"/>
      <c r="J193" s="195">
        <f>ROUND(I193*H193,2)</f>
        <v>0</v>
      </c>
      <c r="K193" s="191"/>
      <c r="L193" s="49"/>
      <c r="M193" s="196"/>
      <c r="N193" s="197" t="s">
        <v>38</v>
      </c>
      <c r="O193" s="29"/>
      <c r="P193" s="198">
        <f>O193*H193</f>
        <v>0</v>
      </c>
      <c r="Q193" s="198">
        <v>0.0003</v>
      </c>
      <c r="R193" s="198">
        <f>Q193*H193</f>
        <v>0.007956</v>
      </c>
      <c r="S193" s="198">
        <v>0</v>
      </c>
      <c r="T193" s="199">
        <f>S193*H193</f>
        <v>0</v>
      </c>
      <c r="AR193" s="10" t="s">
        <v>211</v>
      </c>
      <c r="AT193" s="10" t="s">
        <v>135</v>
      </c>
      <c r="AU193" s="10" t="s">
        <v>76</v>
      </c>
      <c r="AY193" s="10" t="s">
        <v>133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0" t="s">
        <v>72</v>
      </c>
      <c r="BK193" s="200">
        <f>ROUND(I193*H193,2)</f>
        <v>0</v>
      </c>
      <c r="BL193" s="10" t="s">
        <v>211</v>
      </c>
      <c r="BM193" s="10" t="s">
        <v>803</v>
      </c>
    </row>
    <row r="194" spans="2:65" s="27" customFormat="1" ht="22.5" customHeight="1">
      <c r="B194" s="28"/>
      <c r="C194" s="189" t="s">
        <v>410</v>
      </c>
      <c r="D194" s="189" t="s">
        <v>135</v>
      </c>
      <c r="E194" s="190" t="s">
        <v>804</v>
      </c>
      <c r="F194" s="191" t="s">
        <v>805</v>
      </c>
      <c r="G194" s="192" t="s">
        <v>138</v>
      </c>
      <c r="H194" s="193">
        <v>11.18</v>
      </c>
      <c r="I194" s="194"/>
      <c r="J194" s="195">
        <f>ROUND(I194*H194,2)</f>
        <v>0</v>
      </c>
      <c r="K194" s="191"/>
      <c r="L194" s="49"/>
      <c r="M194" s="196"/>
      <c r="N194" s="197" t="s">
        <v>38</v>
      </c>
      <c r="O194" s="29"/>
      <c r="P194" s="198">
        <f>O194*H194</f>
        <v>0</v>
      </c>
      <c r="Q194" s="198">
        <v>0.00204</v>
      </c>
      <c r="R194" s="198">
        <f>Q194*H194</f>
        <v>0.0228072</v>
      </c>
      <c r="S194" s="198">
        <v>0</v>
      </c>
      <c r="T194" s="199">
        <f>S194*H194</f>
        <v>0</v>
      </c>
      <c r="AR194" s="10" t="s">
        <v>211</v>
      </c>
      <c r="AT194" s="10" t="s">
        <v>135</v>
      </c>
      <c r="AU194" s="10" t="s">
        <v>76</v>
      </c>
      <c r="AY194" s="10" t="s">
        <v>133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0" t="s">
        <v>72</v>
      </c>
      <c r="BK194" s="200">
        <f>ROUND(I194*H194,2)</f>
        <v>0</v>
      </c>
      <c r="BL194" s="10" t="s">
        <v>211</v>
      </c>
      <c r="BM194" s="10" t="s">
        <v>806</v>
      </c>
    </row>
    <row r="195" spans="2:65" s="27" customFormat="1" ht="22.5" customHeight="1">
      <c r="B195" s="28"/>
      <c r="C195" s="189" t="s">
        <v>414</v>
      </c>
      <c r="D195" s="189" t="s">
        <v>135</v>
      </c>
      <c r="E195" s="190" t="s">
        <v>807</v>
      </c>
      <c r="F195" s="191" t="s">
        <v>808</v>
      </c>
      <c r="G195" s="192" t="s">
        <v>582</v>
      </c>
      <c r="H195" s="252"/>
      <c r="I195" s="194"/>
      <c r="J195" s="195">
        <f>ROUND(I195*H195,2)</f>
        <v>0</v>
      </c>
      <c r="K195" s="191"/>
      <c r="L195" s="49"/>
      <c r="M195" s="196"/>
      <c r="N195" s="197" t="s">
        <v>38</v>
      </c>
      <c r="O195" s="29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AR195" s="10" t="s">
        <v>211</v>
      </c>
      <c r="AT195" s="10" t="s">
        <v>135</v>
      </c>
      <c r="AU195" s="10" t="s">
        <v>76</v>
      </c>
      <c r="AY195" s="10" t="s">
        <v>133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0" t="s">
        <v>72</v>
      </c>
      <c r="BK195" s="200">
        <f>ROUND(I195*H195,2)</f>
        <v>0</v>
      </c>
      <c r="BL195" s="10" t="s">
        <v>211</v>
      </c>
      <c r="BM195" s="10" t="s">
        <v>809</v>
      </c>
    </row>
    <row r="196" spans="2:63" s="171" customFormat="1" ht="29.25" customHeight="1">
      <c r="B196" s="172"/>
      <c r="C196" s="173"/>
      <c r="D196" s="186" t="s">
        <v>66</v>
      </c>
      <c r="E196" s="187" t="s">
        <v>810</v>
      </c>
      <c r="F196" s="187" t="s">
        <v>811</v>
      </c>
      <c r="G196" s="173"/>
      <c r="H196" s="173"/>
      <c r="I196" s="176"/>
      <c r="J196" s="188">
        <f>BK196</f>
        <v>0</v>
      </c>
      <c r="K196" s="173"/>
      <c r="L196" s="178"/>
      <c r="M196" s="179"/>
      <c r="N196" s="180"/>
      <c r="O196" s="180"/>
      <c r="P196" s="181">
        <f>SUM(P197:P204)</f>
        <v>0</v>
      </c>
      <c r="Q196" s="180"/>
      <c r="R196" s="181">
        <f>SUM(R197:R204)</f>
        <v>0.5259919500000001</v>
      </c>
      <c r="S196" s="180"/>
      <c r="T196" s="182">
        <f>SUM(T197:T204)</f>
        <v>0</v>
      </c>
      <c r="AR196" s="183" t="s">
        <v>76</v>
      </c>
      <c r="AT196" s="184" t="s">
        <v>66</v>
      </c>
      <c r="AU196" s="184" t="s">
        <v>72</v>
      </c>
      <c r="AY196" s="183" t="s">
        <v>133</v>
      </c>
      <c r="BK196" s="185">
        <f>SUM(BK197:BK204)</f>
        <v>0</v>
      </c>
    </row>
    <row r="197" spans="2:65" s="27" customFormat="1" ht="22.5" customHeight="1">
      <c r="B197" s="28"/>
      <c r="C197" s="242" t="s">
        <v>418</v>
      </c>
      <c r="D197" s="242" t="s">
        <v>285</v>
      </c>
      <c r="E197" s="243" t="s">
        <v>812</v>
      </c>
      <c r="F197" s="244" t="s">
        <v>813</v>
      </c>
      <c r="G197" s="245" t="s">
        <v>161</v>
      </c>
      <c r="H197" s="246">
        <v>0.41900000000000004</v>
      </c>
      <c r="I197" s="247"/>
      <c r="J197" s="248">
        <f>ROUND(I197*H197,2)</f>
        <v>0</v>
      </c>
      <c r="K197" s="244"/>
      <c r="L197" s="249"/>
      <c r="M197" s="250"/>
      <c r="N197" s="251" t="s">
        <v>38</v>
      </c>
      <c r="O197" s="29"/>
      <c r="P197" s="198">
        <f>O197*H197</f>
        <v>0</v>
      </c>
      <c r="Q197" s="198">
        <v>0.55</v>
      </c>
      <c r="R197" s="198">
        <f>Q197*H197</f>
        <v>0.23045000000000004</v>
      </c>
      <c r="S197" s="198">
        <v>0</v>
      </c>
      <c r="T197" s="199">
        <f>S197*H197</f>
        <v>0</v>
      </c>
      <c r="AR197" s="10" t="s">
        <v>291</v>
      </c>
      <c r="AT197" s="10" t="s">
        <v>285</v>
      </c>
      <c r="AU197" s="10" t="s">
        <v>76</v>
      </c>
      <c r="AY197" s="10" t="s">
        <v>133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0" t="s">
        <v>72</v>
      </c>
      <c r="BK197" s="200">
        <f>ROUND(I197*H197,2)</f>
        <v>0</v>
      </c>
      <c r="BL197" s="10" t="s">
        <v>211</v>
      </c>
      <c r="BM197" s="10" t="s">
        <v>814</v>
      </c>
    </row>
    <row r="198" spans="2:65" s="27" customFormat="1" ht="22.5" customHeight="1">
      <c r="B198" s="28"/>
      <c r="C198" s="242" t="s">
        <v>422</v>
      </c>
      <c r="D198" s="242" t="s">
        <v>285</v>
      </c>
      <c r="E198" s="243" t="s">
        <v>815</v>
      </c>
      <c r="F198" s="244" t="s">
        <v>816</v>
      </c>
      <c r="G198" s="245" t="s">
        <v>161</v>
      </c>
      <c r="H198" s="246">
        <v>0.5</v>
      </c>
      <c r="I198" s="247"/>
      <c r="J198" s="248">
        <f>ROUND(I198*H198,2)</f>
        <v>0</v>
      </c>
      <c r="K198" s="244"/>
      <c r="L198" s="249"/>
      <c r="M198" s="250"/>
      <c r="N198" s="251" t="s">
        <v>38</v>
      </c>
      <c r="O198" s="29"/>
      <c r="P198" s="198">
        <f>O198*H198</f>
        <v>0</v>
      </c>
      <c r="Q198" s="198">
        <v>0.55</v>
      </c>
      <c r="R198" s="198">
        <f>Q198*H198</f>
        <v>0.275</v>
      </c>
      <c r="S198" s="198">
        <v>0</v>
      </c>
      <c r="T198" s="199">
        <f>S198*H198</f>
        <v>0</v>
      </c>
      <c r="AR198" s="10" t="s">
        <v>291</v>
      </c>
      <c r="AT198" s="10" t="s">
        <v>285</v>
      </c>
      <c r="AU198" s="10" t="s">
        <v>76</v>
      </c>
      <c r="AY198" s="10" t="s">
        <v>133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0" t="s">
        <v>72</v>
      </c>
      <c r="BK198" s="200">
        <f>ROUND(I198*H198,2)</f>
        <v>0</v>
      </c>
      <c r="BL198" s="10" t="s">
        <v>211</v>
      </c>
      <c r="BM198" s="10" t="s">
        <v>817</v>
      </c>
    </row>
    <row r="199" spans="2:65" s="27" customFormat="1" ht="31.5" customHeight="1">
      <c r="B199" s="28"/>
      <c r="C199" s="189" t="s">
        <v>426</v>
      </c>
      <c r="D199" s="189" t="s">
        <v>135</v>
      </c>
      <c r="E199" s="190" t="s">
        <v>818</v>
      </c>
      <c r="F199" s="191" t="s">
        <v>819</v>
      </c>
      <c r="G199" s="192" t="s">
        <v>156</v>
      </c>
      <c r="H199" s="193">
        <v>53.3</v>
      </c>
      <c r="I199" s="194"/>
      <c r="J199" s="195">
        <f>ROUND(I199*H199,2)</f>
        <v>0</v>
      </c>
      <c r="K199" s="191"/>
      <c r="L199" s="49"/>
      <c r="M199" s="196"/>
      <c r="N199" s="197" t="s">
        <v>38</v>
      </c>
      <c r="O199" s="29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AR199" s="10" t="s">
        <v>211</v>
      </c>
      <c r="AT199" s="10" t="s">
        <v>135</v>
      </c>
      <c r="AU199" s="10" t="s">
        <v>76</v>
      </c>
      <c r="AY199" s="10" t="s">
        <v>133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0" t="s">
        <v>72</v>
      </c>
      <c r="BK199" s="200">
        <f>ROUND(I199*H199,2)</f>
        <v>0</v>
      </c>
      <c r="BL199" s="10" t="s">
        <v>211</v>
      </c>
      <c r="BM199" s="10" t="s">
        <v>820</v>
      </c>
    </row>
    <row r="200" spans="2:51" s="201" customFormat="1" ht="13.5">
      <c r="B200" s="202"/>
      <c r="C200" s="203"/>
      <c r="D200" s="204" t="s">
        <v>141</v>
      </c>
      <c r="E200" s="205"/>
      <c r="F200" s="206" t="s">
        <v>821</v>
      </c>
      <c r="G200" s="203"/>
      <c r="H200" s="207">
        <v>53.3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141</v>
      </c>
      <c r="AU200" s="213" t="s">
        <v>76</v>
      </c>
      <c r="AV200" s="201" t="s">
        <v>76</v>
      </c>
      <c r="AW200" s="201" t="s">
        <v>31</v>
      </c>
      <c r="AX200" s="201" t="s">
        <v>72</v>
      </c>
      <c r="AY200" s="213" t="s">
        <v>133</v>
      </c>
    </row>
    <row r="201" spans="2:65" s="27" customFormat="1" ht="22.5" customHeight="1">
      <c r="B201" s="28"/>
      <c r="C201" s="189" t="s">
        <v>430</v>
      </c>
      <c r="D201" s="189" t="s">
        <v>135</v>
      </c>
      <c r="E201" s="190" t="s">
        <v>822</v>
      </c>
      <c r="F201" s="191" t="s">
        <v>823</v>
      </c>
      <c r="G201" s="192" t="s">
        <v>138</v>
      </c>
      <c r="H201" s="193">
        <v>17.44</v>
      </c>
      <c r="I201" s="194"/>
      <c r="J201" s="195">
        <f>ROUND(I201*H201,2)</f>
        <v>0</v>
      </c>
      <c r="K201" s="191"/>
      <c r="L201" s="49"/>
      <c r="M201" s="196"/>
      <c r="N201" s="197" t="s">
        <v>38</v>
      </c>
      <c r="O201" s="29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AR201" s="10" t="s">
        <v>211</v>
      </c>
      <c r="AT201" s="10" t="s">
        <v>135</v>
      </c>
      <c r="AU201" s="10" t="s">
        <v>76</v>
      </c>
      <c r="AY201" s="10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0" t="s">
        <v>72</v>
      </c>
      <c r="BK201" s="200">
        <f>ROUND(I201*H201,2)</f>
        <v>0</v>
      </c>
      <c r="BL201" s="10" t="s">
        <v>211</v>
      </c>
      <c r="BM201" s="10" t="s">
        <v>824</v>
      </c>
    </row>
    <row r="202" spans="2:65" s="27" customFormat="1" ht="22.5" customHeight="1">
      <c r="B202" s="28"/>
      <c r="C202" s="189" t="s">
        <v>434</v>
      </c>
      <c r="D202" s="189" t="s">
        <v>135</v>
      </c>
      <c r="E202" s="190" t="s">
        <v>825</v>
      </c>
      <c r="F202" s="191" t="s">
        <v>826</v>
      </c>
      <c r="G202" s="192" t="s">
        <v>161</v>
      </c>
      <c r="H202" s="193">
        <v>0.8449999999999999</v>
      </c>
      <c r="I202" s="194"/>
      <c r="J202" s="195">
        <f>ROUND(I202*H202,2)</f>
        <v>0</v>
      </c>
      <c r="K202" s="191"/>
      <c r="L202" s="49"/>
      <c r="M202" s="196"/>
      <c r="N202" s="197" t="s">
        <v>38</v>
      </c>
      <c r="O202" s="29"/>
      <c r="P202" s="198">
        <f>O202*H202</f>
        <v>0</v>
      </c>
      <c r="Q202" s="198">
        <v>0.024310000000000002</v>
      </c>
      <c r="R202" s="198">
        <f>Q202*H202</f>
        <v>0.02054195</v>
      </c>
      <c r="S202" s="198">
        <v>0</v>
      </c>
      <c r="T202" s="199">
        <f>S202*H202</f>
        <v>0</v>
      </c>
      <c r="AR202" s="10" t="s">
        <v>211</v>
      </c>
      <c r="AT202" s="10" t="s">
        <v>135</v>
      </c>
      <c r="AU202" s="10" t="s">
        <v>76</v>
      </c>
      <c r="AY202" s="10" t="s">
        <v>133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0" t="s">
        <v>72</v>
      </c>
      <c r="BK202" s="200">
        <f>ROUND(I202*H202,2)</f>
        <v>0</v>
      </c>
      <c r="BL202" s="10" t="s">
        <v>211</v>
      </c>
      <c r="BM202" s="10" t="s">
        <v>827</v>
      </c>
    </row>
    <row r="203" spans="2:51" s="201" customFormat="1" ht="13.5">
      <c r="B203" s="202"/>
      <c r="C203" s="203"/>
      <c r="D203" s="204" t="s">
        <v>141</v>
      </c>
      <c r="E203" s="205"/>
      <c r="F203" s="206" t="s">
        <v>828</v>
      </c>
      <c r="G203" s="203"/>
      <c r="H203" s="207">
        <v>0.8449999999999999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141</v>
      </c>
      <c r="AU203" s="213" t="s">
        <v>76</v>
      </c>
      <c r="AV203" s="201" t="s">
        <v>76</v>
      </c>
      <c r="AW203" s="201" t="s">
        <v>31</v>
      </c>
      <c r="AX203" s="201" t="s">
        <v>72</v>
      </c>
      <c r="AY203" s="213" t="s">
        <v>133</v>
      </c>
    </row>
    <row r="204" spans="2:65" s="27" customFormat="1" ht="22.5" customHeight="1">
      <c r="B204" s="28"/>
      <c r="C204" s="189" t="s">
        <v>438</v>
      </c>
      <c r="D204" s="189" t="s">
        <v>135</v>
      </c>
      <c r="E204" s="190" t="s">
        <v>829</v>
      </c>
      <c r="F204" s="191" t="s">
        <v>830</v>
      </c>
      <c r="G204" s="192" t="s">
        <v>582</v>
      </c>
      <c r="H204" s="252"/>
      <c r="I204" s="194"/>
      <c r="J204" s="195">
        <f>ROUND(I204*H204,2)</f>
        <v>0</v>
      </c>
      <c r="K204" s="191"/>
      <c r="L204" s="49"/>
      <c r="M204" s="196"/>
      <c r="N204" s="197" t="s">
        <v>38</v>
      </c>
      <c r="O204" s="29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AR204" s="10" t="s">
        <v>211</v>
      </c>
      <c r="AT204" s="10" t="s">
        <v>135</v>
      </c>
      <c r="AU204" s="10" t="s">
        <v>76</v>
      </c>
      <c r="AY204" s="10" t="s">
        <v>133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0" t="s">
        <v>72</v>
      </c>
      <c r="BK204" s="200">
        <f>ROUND(I204*H204,2)</f>
        <v>0</v>
      </c>
      <c r="BL204" s="10" t="s">
        <v>211</v>
      </c>
      <c r="BM204" s="10" t="s">
        <v>831</v>
      </c>
    </row>
    <row r="205" spans="2:63" s="171" customFormat="1" ht="29.25" customHeight="1">
      <c r="B205" s="172"/>
      <c r="C205" s="173"/>
      <c r="D205" s="186" t="s">
        <v>66</v>
      </c>
      <c r="E205" s="187" t="s">
        <v>832</v>
      </c>
      <c r="F205" s="187" t="s">
        <v>833</v>
      </c>
      <c r="G205" s="173"/>
      <c r="H205" s="173"/>
      <c r="I205" s="176"/>
      <c r="J205" s="188">
        <f>BK205</f>
        <v>0</v>
      </c>
      <c r="K205" s="173"/>
      <c r="L205" s="178"/>
      <c r="M205" s="179"/>
      <c r="N205" s="180"/>
      <c r="O205" s="180"/>
      <c r="P205" s="181">
        <f>SUM(P206:P210)</f>
        <v>0</v>
      </c>
      <c r="Q205" s="180"/>
      <c r="R205" s="181">
        <f>SUM(R206:R210)</f>
        <v>0.09570000000000001</v>
      </c>
      <c r="S205" s="180"/>
      <c r="T205" s="182">
        <f>SUM(T206:T210)</f>
        <v>0</v>
      </c>
      <c r="AR205" s="183" t="s">
        <v>76</v>
      </c>
      <c r="AT205" s="184" t="s">
        <v>66</v>
      </c>
      <c r="AU205" s="184" t="s">
        <v>72</v>
      </c>
      <c r="AY205" s="183" t="s">
        <v>133</v>
      </c>
      <c r="BK205" s="185">
        <f>SUM(BK206:BK210)</f>
        <v>0</v>
      </c>
    </row>
    <row r="206" spans="2:65" s="27" customFormat="1" ht="22.5" customHeight="1">
      <c r="B206" s="28"/>
      <c r="C206" s="189" t="s">
        <v>442</v>
      </c>
      <c r="D206" s="189" t="s">
        <v>135</v>
      </c>
      <c r="E206" s="190" t="s">
        <v>834</v>
      </c>
      <c r="F206" s="191" t="s">
        <v>835</v>
      </c>
      <c r="G206" s="192" t="s">
        <v>156</v>
      </c>
      <c r="H206" s="193">
        <v>15.2</v>
      </c>
      <c r="I206" s="194"/>
      <c r="J206" s="195">
        <f>ROUND(I206*H206,2)</f>
        <v>0</v>
      </c>
      <c r="K206" s="191"/>
      <c r="L206" s="49"/>
      <c r="M206" s="196"/>
      <c r="N206" s="197" t="s">
        <v>38</v>
      </c>
      <c r="O206" s="29"/>
      <c r="P206" s="198">
        <f>O206*H206</f>
        <v>0</v>
      </c>
      <c r="Q206" s="198">
        <v>0.00318</v>
      </c>
      <c r="R206" s="198">
        <f>Q206*H206</f>
        <v>0.048336</v>
      </c>
      <c r="S206" s="198">
        <v>0</v>
      </c>
      <c r="T206" s="199">
        <f>S206*H206</f>
        <v>0</v>
      </c>
      <c r="AR206" s="10" t="s">
        <v>211</v>
      </c>
      <c r="AT206" s="10" t="s">
        <v>135</v>
      </c>
      <c r="AU206" s="10" t="s">
        <v>76</v>
      </c>
      <c r="AY206" s="10" t="s">
        <v>133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0" t="s">
        <v>72</v>
      </c>
      <c r="BK206" s="200">
        <f>ROUND(I206*H206,2)</f>
        <v>0</v>
      </c>
      <c r="BL206" s="10" t="s">
        <v>211</v>
      </c>
      <c r="BM206" s="10" t="s">
        <v>836</v>
      </c>
    </row>
    <row r="207" spans="2:65" s="27" customFormat="1" ht="22.5" customHeight="1">
      <c r="B207" s="28"/>
      <c r="C207" s="189" t="s">
        <v>446</v>
      </c>
      <c r="D207" s="189" t="s">
        <v>135</v>
      </c>
      <c r="E207" s="190" t="s">
        <v>837</v>
      </c>
      <c r="F207" s="191" t="s">
        <v>838</v>
      </c>
      <c r="G207" s="192" t="s">
        <v>156</v>
      </c>
      <c r="H207" s="193">
        <v>15.2</v>
      </c>
      <c r="I207" s="194"/>
      <c r="J207" s="195">
        <f>ROUND(I207*H207,2)</f>
        <v>0</v>
      </c>
      <c r="K207" s="191"/>
      <c r="L207" s="49"/>
      <c r="M207" s="196"/>
      <c r="N207" s="197" t="s">
        <v>38</v>
      </c>
      <c r="O207" s="29"/>
      <c r="P207" s="198">
        <f>O207*H207</f>
        <v>0</v>
      </c>
      <c r="Q207" s="198">
        <v>0.00202</v>
      </c>
      <c r="R207" s="198">
        <f>Q207*H207</f>
        <v>0.030704</v>
      </c>
      <c r="S207" s="198">
        <v>0</v>
      </c>
      <c r="T207" s="199">
        <f>S207*H207</f>
        <v>0</v>
      </c>
      <c r="AR207" s="10" t="s">
        <v>211</v>
      </c>
      <c r="AT207" s="10" t="s">
        <v>135</v>
      </c>
      <c r="AU207" s="10" t="s">
        <v>76</v>
      </c>
      <c r="AY207" s="10" t="s">
        <v>133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0" t="s">
        <v>72</v>
      </c>
      <c r="BK207" s="200">
        <f>ROUND(I207*H207,2)</f>
        <v>0</v>
      </c>
      <c r="BL207" s="10" t="s">
        <v>211</v>
      </c>
      <c r="BM207" s="10" t="s">
        <v>839</v>
      </c>
    </row>
    <row r="208" spans="2:65" s="27" customFormat="1" ht="22.5" customHeight="1">
      <c r="B208" s="28"/>
      <c r="C208" s="189" t="s">
        <v>450</v>
      </c>
      <c r="D208" s="189" t="s">
        <v>135</v>
      </c>
      <c r="E208" s="190" t="s">
        <v>840</v>
      </c>
      <c r="F208" s="191" t="s">
        <v>841</v>
      </c>
      <c r="G208" s="192" t="s">
        <v>311</v>
      </c>
      <c r="H208" s="193">
        <v>2</v>
      </c>
      <c r="I208" s="194"/>
      <c r="J208" s="195">
        <f>ROUND(I208*H208,2)</f>
        <v>0</v>
      </c>
      <c r="K208" s="191"/>
      <c r="L208" s="49"/>
      <c r="M208" s="196"/>
      <c r="N208" s="197" t="s">
        <v>38</v>
      </c>
      <c r="O208" s="29"/>
      <c r="P208" s="198">
        <f>O208*H208</f>
        <v>0</v>
      </c>
      <c r="Q208" s="198">
        <v>0.00327</v>
      </c>
      <c r="R208" s="198">
        <f>Q208*H208</f>
        <v>0.00654</v>
      </c>
      <c r="S208" s="198">
        <v>0</v>
      </c>
      <c r="T208" s="199">
        <f>S208*H208</f>
        <v>0</v>
      </c>
      <c r="AR208" s="10" t="s">
        <v>211</v>
      </c>
      <c r="AT208" s="10" t="s">
        <v>135</v>
      </c>
      <c r="AU208" s="10" t="s">
        <v>76</v>
      </c>
      <c r="AY208" s="10" t="s">
        <v>133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0" t="s">
        <v>72</v>
      </c>
      <c r="BK208" s="200">
        <f>ROUND(I208*H208,2)</f>
        <v>0</v>
      </c>
      <c r="BL208" s="10" t="s">
        <v>211</v>
      </c>
      <c r="BM208" s="10" t="s">
        <v>842</v>
      </c>
    </row>
    <row r="209" spans="2:65" s="27" customFormat="1" ht="22.5" customHeight="1">
      <c r="B209" s="28"/>
      <c r="C209" s="189" t="s">
        <v>454</v>
      </c>
      <c r="D209" s="189" t="s">
        <v>135</v>
      </c>
      <c r="E209" s="190" t="s">
        <v>843</v>
      </c>
      <c r="F209" s="191" t="s">
        <v>844</v>
      </c>
      <c r="G209" s="192" t="s">
        <v>156</v>
      </c>
      <c r="H209" s="193">
        <v>4.6</v>
      </c>
      <c r="I209" s="194"/>
      <c r="J209" s="195">
        <f>ROUND(I209*H209,2)</f>
        <v>0</v>
      </c>
      <c r="K209" s="191"/>
      <c r="L209" s="49"/>
      <c r="M209" s="196"/>
      <c r="N209" s="197" t="s">
        <v>38</v>
      </c>
      <c r="O209" s="29"/>
      <c r="P209" s="198">
        <f>O209*H209</f>
        <v>0</v>
      </c>
      <c r="Q209" s="198">
        <v>0.0022</v>
      </c>
      <c r="R209" s="198">
        <f>Q209*H209</f>
        <v>0.01012</v>
      </c>
      <c r="S209" s="198">
        <v>0</v>
      </c>
      <c r="T209" s="199">
        <f>S209*H209</f>
        <v>0</v>
      </c>
      <c r="AR209" s="10" t="s">
        <v>211</v>
      </c>
      <c r="AT209" s="10" t="s">
        <v>135</v>
      </c>
      <c r="AU209" s="10" t="s">
        <v>76</v>
      </c>
      <c r="AY209" s="10" t="s">
        <v>133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0" t="s">
        <v>72</v>
      </c>
      <c r="BK209" s="200">
        <f>ROUND(I209*H209,2)</f>
        <v>0</v>
      </c>
      <c r="BL209" s="10" t="s">
        <v>211</v>
      </c>
      <c r="BM209" s="10" t="s">
        <v>845</v>
      </c>
    </row>
    <row r="210" spans="2:65" s="27" customFormat="1" ht="22.5" customHeight="1">
      <c r="B210" s="28"/>
      <c r="C210" s="189" t="s">
        <v>458</v>
      </c>
      <c r="D210" s="189" t="s">
        <v>135</v>
      </c>
      <c r="E210" s="190" t="s">
        <v>846</v>
      </c>
      <c r="F210" s="191" t="s">
        <v>847</v>
      </c>
      <c r="G210" s="192" t="s">
        <v>582</v>
      </c>
      <c r="H210" s="252"/>
      <c r="I210" s="194"/>
      <c r="J210" s="195">
        <f>ROUND(I210*H210,2)</f>
        <v>0</v>
      </c>
      <c r="K210" s="191"/>
      <c r="L210" s="49"/>
      <c r="M210" s="196"/>
      <c r="N210" s="197" t="s">
        <v>38</v>
      </c>
      <c r="O210" s="29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AR210" s="10" t="s">
        <v>211</v>
      </c>
      <c r="AT210" s="10" t="s">
        <v>135</v>
      </c>
      <c r="AU210" s="10" t="s">
        <v>76</v>
      </c>
      <c r="AY210" s="10" t="s">
        <v>133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0" t="s">
        <v>72</v>
      </c>
      <c r="BK210" s="200">
        <f>ROUND(I210*H210,2)</f>
        <v>0</v>
      </c>
      <c r="BL210" s="10" t="s">
        <v>211</v>
      </c>
      <c r="BM210" s="10" t="s">
        <v>848</v>
      </c>
    </row>
    <row r="211" spans="2:63" s="171" customFormat="1" ht="29.25" customHeight="1">
      <c r="B211" s="172"/>
      <c r="C211" s="173"/>
      <c r="D211" s="186" t="s">
        <v>66</v>
      </c>
      <c r="E211" s="187" t="s">
        <v>849</v>
      </c>
      <c r="F211" s="187" t="s">
        <v>850</v>
      </c>
      <c r="G211" s="173"/>
      <c r="H211" s="173"/>
      <c r="I211" s="176"/>
      <c r="J211" s="188">
        <f>BK211</f>
        <v>0</v>
      </c>
      <c r="K211" s="173"/>
      <c r="L211" s="178"/>
      <c r="M211" s="179"/>
      <c r="N211" s="180"/>
      <c r="O211" s="180"/>
      <c r="P211" s="181">
        <f>P212</f>
        <v>0</v>
      </c>
      <c r="Q211" s="180"/>
      <c r="R211" s="181">
        <f>R212</f>
        <v>0.0016719999999999999</v>
      </c>
      <c r="S211" s="180"/>
      <c r="T211" s="182">
        <f>T212</f>
        <v>0</v>
      </c>
      <c r="AR211" s="183" t="s">
        <v>76</v>
      </c>
      <c r="AT211" s="184" t="s">
        <v>66</v>
      </c>
      <c r="AU211" s="184" t="s">
        <v>72</v>
      </c>
      <c r="AY211" s="183" t="s">
        <v>133</v>
      </c>
      <c r="BK211" s="185">
        <f>BK212</f>
        <v>0</v>
      </c>
    </row>
    <row r="212" spans="2:65" s="27" customFormat="1" ht="22.5" customHeight="1">
      <c r="B212" s="28"/>
      <c r="C212" s="189" t="s">
        <v>462</v>
      </c>
      <c r="D212" s="189" t="s">
        <v>135</v>
      </c>
      <c r="E212" s="190" t="s">
        <v>851</v>
      </c>
      <c r="F212" s="191" t="s">
        <v>852</v>
      </c>
      <c r="G212" s="192" t="s">
        <v>156</v>
      </c>
      <c r="H212" s="193">
        <v>15.2</v>
      </c>
      <c r="I212" s="194"/>
      <c r="J212" s="195">
        <f>ROUND(I212*H212,2)</f>
        <v>0</v>
      </c>
      <c r="K212" s="191"/>
      <c r="L212" s="49"/>
      <c r="M212" s="196"/>
      <c r="N212" s="197" t="s">
        <v>38</v>
      </c>
      <c r="O212" s="29"/>
      <c r="P212" s="198">
        <f>O212*H212</f>
        <v>0</v>
      </c>
      <c r="Q212" s="198">
        <v>0.00011</v>
      </c>
      <c r="R212" s="198">
        <f>Q212*H212</f>
        <v>0.0016719999999999999</v>
      </c>
      <c r="S212" s="198">
        <v>0</v>
      </c>
      <c r="T212" s="199">
        <f>S212*H212</f>
        <v>0</v>
      </c>
      <c r="AR212" s="10" t="s">
        <v>211</v>
      </c>
      <c r="AT212" s="10" t="s">
        <v>135</v>
      </c>
      <c r="AU212" s="10" t="s">
        <v>76</v>
      </c>
      <c r="AY212" s="10" t="s">
        <v>133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0" t="s">
        <v>72</v>
      </c>
      <c r="BK212" s="200">
        <f>ROUND(I212*H212,2)</f>
        <v>0</v>
      </c>
      <c r="BL212" s="10" t="s">
        <v>211</v>
      </c>
      <c r="BM212" s="10" t="s">
        <v>853</v>
      </c>
    </row>
    <row r="213" spans="2:63" s="171" customFormat="1" ht="29.25" customHeight="1">
      <c r="B213" s="172"/>
      <c r="C213" s="173"/>
      <c r="D213" s="186" t="s">
        <v>66</v>
      </c>
      <c r="E213" s="187" t="s">
        <v>854</v>
      </c>
      <c r="F213" s="187" t="s">
        <v>855</v>
      </c>
      <c r="G213" s="173"/>
      <c r="H213" s="173"/>
      <c r="I213" s="176"/>
      <c r="J213" s="188">
        <f>BK213</f>
        <v>0</v>
      </c>
      <c r="K213" s="173"/>
      <c r="L213" s="178"/>
      <c r="M213" s="179"/>
      <c r="N213" s="180"/>
      <c r="O213" s="180"/>
      <c r="P213" s="181">
        <f>SUM(P214:P217)</f>
        <v>0</v>
      </c>
      <c r="Q213" s="180"/>
      <c r="R213" s="181">
        <f>SUM(R214:R217)</f>
        <v>0.16029026999999998</v>
      </c>
      <c r="S213" s="180"/>
      <c r="T213" s="182">
        <f>SUM(T214:T217)</f>
        <v>0</v>
      </c>
      <c r="AR213" s="183" t="s">
        <v>76</v>
      </c>
      <c r="AT213" s="184" t="s">
        <v>66</v>
      </c>
      <c r="AU213" s="184" t="s">
        <v>72</v>
      </c>
      <c r="AY213" s="183" t="s">
        <v>133</v>
      </c>
      <c r="BK213" s="185">
        <f>SUM(BK214:BK217)</f>
        <v>0</v>
      </c>
    </row>
    <row r="214" spans="2:65" s="27" customFormat="1" ht="22.5" customHeight="1">
      <c r="B214" s="28"/>
      <c r="C214" s="242" t="s">
        <v>466</v>
      </c>
      <c r="D214" s="242" t="s">
        <v>285</v>
      </c>
      <c r="E214" s="243" t="s">
        <v>856</v>
      </c>
      <c r="F214" s="244" t="s">
        <v>857</v>
      </c>
      <c r="G214" s="245" t="s">
        <v>138</v>
      </c>
      <c r="H214" s="246">
        <v>17.217</v>
      </c>
      <c r="I214" s="247"/>
      <c r="J214" s="248">
        <f>ROUND(I214*H214,2)</f>
        <v>0</v>
      </c>
      <c r="K214" s="244"/>
      <c r="L214" s="249"/>
      <c r="M214" s="250"/>
      <c r="N214" s="251" t="s">
        <v>38</v>
      </c>
      <c r="O214" s="29"/>
      <c r="P214" s="198">
        <f>O214*H214</f>
        <v>0</v>
      </c>
      <c r="Q214" s="198">
        <v>0.00931</v>
      </c>
      <c r="R214" s="198">
        <f>Q214*H214</f>
        <v>0.16029026999999998</v>
      </c>
      <c r="S214" s="198">
        <v>0</v>
      </c>
      <c r="T214" s="199">
        <f>S214*H214</f>
        <v>0</v>
      </c>
      <c r="AR214" s="10" t="s">
        <v>291</v>
      </c>
      <c r="AT214" s="10" t="s">
        <v>285</v>
      </c>
      <c r="AU214" s="10" t="s">
        <v>76</v>
      </c>
      <c r="AY214" s="10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0" t="s">
        <v>72</v>
      </c>
      <c r="BK214" s="200">
        <f>ROUND(I214*H214,2)</f>
        <v>0</v>
      </c>
      <c r="BL214" s="10" t="s">
        <v>211</v>
      </c>
      <c r="BM214" s="10" t="s">
        <v>858</v>
      </c>
    </row>
    <row r="215" spans="2:65" s="27" customFormat="1" ht="22.5" customHeight="1">
      <c r="B215" s="28"/>
      <c r="C215" s="189" t="s">
        <v>470</v>
      </c>
      <c r="D215" s="189" t="s">
        <v>135</v>
      </c>
      <c r="E215" s="190" t="s">
        <v>859</v>
      </c>
      <c r="F215" s="191" t="s">
        <v>860</v>
      </c>
      <c r="G215" s="192" t="s">
        <v>138</v>
      </c>
      <c r="H215" s="193">
        <v>17.217</v>
      </c>
      <c r="I215" s="194"/>
      <c r="J215" s="195">
        <f>ROUND(I215*H215,2)</f>
        <v>0</v>
      </c>
      <c r="K215" s="191"/>
      <c r="L215" s="49"/>
      <c r="M215" s="196"/>
      <c r="N215" s="197" t="s">
        <v>38</v>
      </c>
      <c r="O215" s="29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AR215" s="10" t="s">
        <v>211</v>
      </c>
      <c r="AT215" s="10" t="s">
        <v>135</v>
      </c>
      <c r="AU215" s="10" t="s">
        <v>76</v>
      </c>
      <c r="AY215" s="10" t="s">
        <v>133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0" t="s">
        <v>72</v>
      </c>
      <c r="BK215" s="200">
        <f>ROUND(I215*H215,2)</f>
        <v>0</v>
      </c>
      <c r="BL215" s="10" t="s">
        <v>211</v>
      </c>
      <c r="BM215" s="10" t="s">
        <v>861</v>
      </c>
    </row>
    <row r="216" spans="2:51" s="201" customFormat="1" ht="13.5">
      <c r="B216" s="202"/>
      <c r="C216" s="203"/>
      <c r="D216" s="204" t="s">
        <v>141</v>
      </c>
      <c r="E216" s="205"/>
      <c r="F216" s="206" t="s">
        <v>862</v>
      </c>
      <c r="G216" s="203"/>
      <c r="H216" s="207">
        <v>17.217</v>
      </c>
      <c r="I216" s="208"/>
      <c r="J216" s="203"/>
      <c r="K216" s="203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141</v>
      </c>
      <c r="AU216" s="213" t="s">
        <v>76</v>
      </c>
      <c r="AV216" s="201" t="s">
        <v>76</v>
      </c>
      <c r="AW216" s="201" t="s">
        <v>31</v>
      </c>
      <c r="AX216" s="201" t="s">
        <v>72</v>
      </c>
      <c r="AY216" s="213" t="s">
        <v>133</v>
      </c>
    </row>
    <row r="217" spans="2:65" s="27" customFormat="1" ht="22.5" customHeight="1">
      <c r="B217" s="28"/>
      <c r="C217" s="189" t="s">
        <v>474</v>
      </c>
      <c r="D217" s="189" t="s">
        <v>135</v>
      </c>
      <c r="E217" s="190" t="s">
        <v>863</v>
      </c>
      <c r="F217" s="191" t="s">
        <v>864</v>
      </c>
      <c r="G217" s="192" t="s">
        <v>582</v>
      </c>
      <c r="H217" s="252"/>
      <c r="I217" s="194"/>
      <c r="J217" s="195">
        <f>ROUND(I217*H217,2)</f>
        <v>0</v>
      </c>
      <c r="K217" s="191"/>
      <c r="L217" s="49"/>
      <c r="M217" s="196"/>
      <c r="N217" s="197" t="s">
        <v>38</v>
      </c>
      <c r="O217" s="29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AR217" s="10" t="s">
        <v>211</v>
      </c>
      <c r="AT217" s="10" t="s">
        <v>135</v>
      </c>
      <c r="AU217" s="10" t="s">
        <v>76</v>
      </c>
      <c r="AY217" s="10" t="s">
        <v>133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0" t="s">
        <v>72</v>
      </c>
      <c r="BK217" s="200">
        <f>ROUND(I217*H217,2)</f>
        <v>0</v>
      </c>
      <c r="BL217" s="10" t="s">
        <v>211</v>
      </c>
      <c r="BM217" s="10" t="s">
        <v>865</v>
      </c>
    </row>
    <row r="218" spans="2:63" s="171" customFormat="1" ht="29.25" customHeight="1">
      <c r="B218" s="172"/>
      <c r="C218" s="173"/>
      <c r="D218" s="186" t="s">
        <v>66</v>
      </c>
      <c r="E218" s="187" t="s">
        <v>866</v>
      </c>
      <c r="F218" s="187" t="s">
        <v>867</v>
      </c>
      <c r="G218" s="173"/>
      <c r="H218" s="173"/>
      <c r="I218" s="176"/>
      <c r="J218" s="188">
        <f>BK218</f>
        <v>0</v>
      </c>
      <c r="K218" s="173"/>
      <c r="L218" s="178"/>
      <c r="M218" s="179"/>
      <c r="N218" s="180"/>
      <c r="O218" s="180"/>
      <c r="P218" s="181">
        <f>SUM(P219:P223)</f>
        <v>0</v>
      </c>
      <c r="Q218" s="180"/>
      <c r="R218" s="181">
        <f>SUM(R219:R223)</f>
        <v>0.0026</v>
      </c>
      <c r="S218" s="180"/>
      <c r="T218" s="182">
        <f>SUM(T219:T223)</f>
        <v>0</v>
      </c>
      <c r="AR218" s="183" t="s">
        <v>76</v>
      </c>
      <c r="AT218" s="184" t="s">
        <v>66</v>
      </c>
      <c r="AU218" s="184" t="s">
        <v>72</v>
      </c>
      <c r="AY218" s="183" t="s">
        <v>133</v>
      </c>
      <c r="BK218" s="185">
        <f>SUM(BK219:BK223)</f>
        <v>0</v>
      </c>
    </row>
    <row r="219" spans="2:65" s="27" customFormat="1" ht="22.5" customHeight="1">
      <c r="B219" s="28"/>
      <c r="C219" s="242" t="s">
        <v>478</v>
      </c>
      <c r="D219" s="242" t="s">
        <v>285</v>
      </c>
      <c r="E219" s="243" t="s">
        <v>868</v>
      </c>
      <c r="F219" s="244" t="s">
        <v>869</v>
      </c>
      <c r="G219" s="245" t="s">
        <v>311</v>
      </c>
      <c r="H219" s="246">
        <v>2</v>
      </c>
      <c r="I219" s="247"/>
      <c r="J219" s="248">
        <f>ROUND(I219*H219,2)</f>
        <v>0</v>
      </c>
      <c r="K219" s="244"/>
      <c r="L219" s="249"/>
      <c r="M219" s="250"/>
      <c r="N219" s="251" t="s">
        <v>38</v>
      </c>
      <c r="O219" s="29"/>
      <c r="P219" s="198">
        <f>O219*H219</f>
        <v>0</v>
      </c>
      <c r="Q219" s="198">
        <v>0.0013</v>
      </c>
      <c r="R219" s="198">
        <f>Q219*H219</f>
        <v>0.0026</v>
      </c>
      <c r="S219" s="198">
        <v>0</v>
      </c>
      <c r="T219" s="199">
        <f>S219*H219</f>
        <v>0</v>
      </c>
      <c r="AR219" s="10" t="s">
        <v>291</v>
      </c>
      <c r="AT219" s="10" t="s">
        <v>285</v>
      </c>
      <c r="AU219" s="10" t="s">
        <v>76</v>
      </c>
      <c r="AY219" s="10" t="s">
        <v>133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0" t="s">
        <v>72</v>
      </c>
      <c r="BK219" s="200">
        <f>ROUND(I219*H219,2)</f>
        <v>0</v>
      </c>
      <c r="BL219" s="10" t="s">
        <v>211</v>
      </c>
      <c r="BM219" s="10" t="s">
        <v>870</v>
      </c>
    </row>
    <row r="220" spans="2:65" s="27" customFormat="1" ht="31.5" customHeight="1">
      <c r="B220" s="28"/>
      <c r="C220" s="189" t="s">
        <v>482</v>
      </c>
      <c r="D220" s="189" t="s">
        <v>135</v>
      </c>
      <c r="E220" s="190" t="s">
        <v>871</v>
      </c>
      <c r="F220" s="191" t="s">
        <v>872</v>
      </c>
      <c r="G220" s="192" t="s">
        <v>311</v>
      </c>
      <c r="H220" s="193">
        <v>1</v>
      </c>
      <c r="I220" s="194"/>
      <c r="J220" s="195">
        <f>ROUND(I220*H220,2)</f>
        <v>0</v>
      </c>
      <c r="K220" s="191"/>
      <c r="L220" s="49"/>
      <c r="M220" s="196"/>
      <c r="N220" s="197" t="s">
        <v>38</v>
      </c>
      <c r="O220" s="29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AR220" s="10" t="s">
        <v>211</v>
      </c>
      <c r="AT220" s="10" t="s">
        <v>135</v>
      </c>
      <c r="AU220" s="10" t="s">
        <v>76</v>
      </c>
      <c r="AY220" s="10" t="s">
        <v>133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0" t="s">
        <v>72</v>
      </c>
      <c r="BK220" s="200">
        <f>ROUND(I220*H220,2)</f>
        <v>0</v>
      </c>
      <c r="BL220" s="10" t="s">
        <v>211</v>
      </c>
      <c r="BM220" s="10" t="s">
        <v>873</v>
      </c>
    </row>
    <row r="221" spans="2:65" s="27" customFormat="1" ht="22.5" customHeight="1">
      <c r="B221" s="28"/>
      <c r="C221" s="189" t="s">
        <v>486</v>
      </c>
      <c r="D221" s="189" t="s">
        <v>135</v>
      </c>
      <c r="E221" s="190" t="s">
        <v>874</v>
      </c>
      <c r="F221" s="191" t="s">
        <v>875</v>
      </c>
      <c r="G221" s="192" t="s">
        <v>566</v>
      </c>
      <c r="H221" s="193">
        <v>1</v>
      </c>
      <c r="I221" s="194"/>
      <c r="J221" s="195">
        <f>ROUND(I221*H221,2)</f>
        <v>0</v>
      </c>
      <c r="K221" s="191"/>
      <c r="L221" s="49"/>
      <c r="M221" s="196"/>
      <c r="N221" s="197" t="s">
        <v>38</v>
      </c>
      <c r="O221" s="29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AR221" s="10" t="s">
        <v>211</v>
      </c>
      <c r="AT221" s="10" t="s">
        <v>135</v>
      </c>
      <c r="AU221" s="10" t="s">
        <v>76</v>
      </c>
      <c r="AY221" s="10" t="s">
        <v>133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0" t="s">
        <v>72</v>
      </c>
      <c r="BK221" s="200">
        <f>ROUND(I221*H221,2)</f>
        <v>0</v>
      </c>
      <c r="BL221" s="10" t="s">
        <v>211</v>
      </c>
      <c r="BM221" s="10" t="s">
        <v>876</v>
      </c>
    </row>
    <row r="222" spans="2:65" s="27" customFormat="1" ht="22.5" customHeight="1">
      <c r="B222" s="28"/>
      <c r="C222" s="189" t="s">
        <v>490</v>
      </c>
      <c r="D222" s="189" t="s">
        <v>135</v>
      </c>
      <c r="E222" s="190" t="s">
        <v>877</v>
      </c>
      <c r="F222" s="191" t="s">
        <v>878</v>
      </c>
      <c r="G222" s="192" t="s">
        <v>311</v>
      </c>
      <c r="H222" s="193">
        <v>2</v>
      </c>
      <c r="I222" s="194"/>
      <c r="J222" s="195">
        <f>ROUND(I222*H222,2)</f>
        <v>0</v>
      </c>
      <c r="K222" s="191"/>
      <c r="L222" s="49"/>
      <c r="M222" s="196"/>
      <c r="N222" s="197" t="s">
        <v>38</v>
      </c>
      <c r="O222" s="29"/>
      <c r="P222" s="198">
        <f>O222*H222</f>
        <v>0</v>
      </c>
      <c r="Q222" s="198">
        <v>0</v>
      </c>
      <c r="R222" s="198">
        <f>Q222*H222</f>
        <v>0</v>
      </c>
      <c r="S222" s="198">
        <v>0</v>
      </c>
      <c r="T222" s="199">
        <f>S222*H222</f>
        <v>0</v>
      </c>
      <c r="AR222" s="10" t="s">
        <v>211</v>
      </c>
      <c r="AT222" s="10" t="s">
        <v>135</v>
      </c>
      <c r="AU222" s="10" t="s">
        <v>76</v>
      </c>
      <c r="AY222" s="10" t="s">
        <v>133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0" t="s">
        <v>72</v>
      </c>
      <c r="BK222" s="200">
        <f>ROUND(I222*H222,2)</f>
        <v>0</v>
      </c>
      <c r="BL222" s="10" t="s">
        <v>211</v>
      </c>
      <c r="BM222" s="10" t="s">
        <v>879</v>
      </c>
    </row>
    <row r="223" spans="2:65" s="27" customFormat="1" ht="22.5" customHeight="1">
      <c r="B223" s="28"/>
      <c r="C223" s="189" t="s">
        <v>494</v>
      </c>
      <c r="D223" s="189" t="s">
        <v>135</v>
      </c>
      <c r="E223" s="190" t="s">
        <v>880</v>
      </c>
      <c r="F223" s="191" t="s">
        <v>881</v>
      </c>
      <c r="G223" s="192" t="s">
        <v>582</v>
      </c>
      <c r="H223" s="252"/>
      <c r="I223" s="194"/>
      <c r="J223" s="195">
        <f>ROUND(I223*H223,2)</f>
        <v>0</v>
      </c>
      <c r="K223" s="191"/>
      <c r="L223" s="49"/>
      <c r="M223" s="196"/>
      <c r="N223" s="197" t="s">
        <v>38</v>
      </c>
      <c r="O223" s="29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AR223" s="10" t="s">
        <v>211</v>
      </c>
      <c r="AT223" s="10" t="s">
        <v>135</v>
      </c>
      <c r="AU223" s="10" t="s">
        <v>76</v>
      </c>
      <c r="AY223" s="10" t="s">
        <v>133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0" t="s">
        <v>72</v>
      </c>
      <c r="BK223" s="200">
        <f>ROUND(I223*H223,2)</f>
        <v>0</v>
      </c>
      <c r="BL223" s="10" t="s">
        <v>211</v>
      </c>
      <c r="BM223" s="10" t="s">
        <v>882</v>
      </c>
    </row>
    <row r="224" spans="2:63" s="171" customFormat="1" ht="29.25" customHeight="1">
      <c r="B224" s="172"/>
      <c r="C224" s="173"/>
      <c r="D224" s="186" t="s">
        <v>66</v>
      </c>
      <c r="E224" s="187" t="s">
        <v>883</v>
      </c>
      <c r="F224" s="187" t="s">
        <v>884</v>
      </c>
      <c r="G224" s="173"/>
      <c r="H224" s="173"/>
      <c r="I224" s="176"/>
      <c r="J224" s="188">
        <f>BK224</f>
        <v>0</v>
      </c>
      <c r="K224" s="173"/>
      <c r="L224" s="178"/>
      <c r="M224" s="179"/>
      <c r="N224" s="180"/>
      <c r="O224" s="180"/>
      <c r="P224" s="181">
        <f>SUM(P225:P227)</f>
        <v>0</v>
      </c>
      <c r="Q224" s="180"/>
      <c r="R224" s="181">
        <f>SUM(R225:R227)</f>
        <v>0.4209685</v>
      </c>
      <c r="S224" s="180"/>
      <c r="T224" s="182">
        <f>SUM(T225:T227)</f>
        <v>0</v>
      </c>
      <c r="AR224" s="183" t="s">
        <v>76</v>
      </c>
      <c r="AT224" s="184" t="s">
        <v>66</v>
      </c>
      <c r="AU224" s="184" t="s">
        <v>72</v>
      </c>
      <c r="AY224" s="183" t="s">
        <v>133</v>
      </c>
      <c r="BK224" s="185">
        <f>SUM(BK225:BK227)</f>
        <v>0</v>
      </c>
    </row>
    <row r="225" spans="2:65" s="27" customFormat="1" ht="22.5" customHeight="1">
      <c r="B225" s="28"/>
      <c r="C225" s="189" t="s">
        <v>499</v>
      </c>
      <c r="D225" s="189" t="s">
        <v>135</v>
      </c>
      <c r="E225" s="190" t="s">
        <v>885</v>
      </c>
      <c r="F225" s="191" t="s">
        <v>886</v>
      </c>
      <c r="G225" s="192" t="s">
        <v>138</v>
      </c>
      <c r="H225" s="193">
        <v>6.55</v>
      </c>
      <c r="I225" s="194"/>
      <c r="J225" s="195">
        <f>ROUND(I225*H225,2)</f>
        <v>0</v>
      </c>
      <c r="K225" s="191"/>
      <c r="L225" s="49"/>
      <c r="M225" s="196"/>
      <c r="N225" s="197" t="s">
        <v>38</v>
      </c>
      <c r="O225" s="29"/>
      <c r="P225" s="198">
        <f>O225*H225</f>
        <v>0</v>
      </c>
      <c r="Q225" s="198">
        <v>0.0042699999999999995</v>
      </c>
      <c r="R225" s="198">
        <f>Q225*H225</f>
        <v>0.027968499999999997</v>
      </c>
      <c r="S225" s="198">
        <v>0</v>
      </c>
      <c r="T225" s="199">
        <f>S225*H225</f>
        <v>0</v>
      </c>
      <c r="AR225" s="10" t="s">
        <v>211</v>
      </c>
      <c r="AT225" s="10" t="s">
        <v>135</v>
      </c>
      <c r="AU225" s="10" t="s">
        <v>76</v>
      </c>
      <c r="AY225" s="10" t="s">
        <v>133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0" t="s">
        <v>72</v>
      </c>
      <c r="BK225" s="200">
        <f>ROUND(I225*H225,2)</f>
        <v>0</v>
      </c>
      <c r="BL225" s="10" t="s">
        <v>211</v>
      </c>
      <c r="BM225" s="10" t="s">
        <v>887</v>
      </c>
    </row>
    <row r="226" spans="2:65" s="27" customFormat="1" ht="22.5" customHeight="1">
      <c r="B226" s="28"/>
      <c r="C226" s="189" t="s">
        <v>503</v>
      </c>
      <c r="D226" s="189" t="s">
        <v>135</v>
      </c>
      <c r="E226" s="190" t="s">
        <v>888</v>
      </c>
      <c r="F226" s="191" t="s">
        <v>889</v>
      </c>
      <c r="G226" s="192" t="s">
        <v>582</v>
      </c>
      <c r="H226" s="252"/>
      <c r="I226" s="194"/>
      <c r="J226" s="195">
        <f>ROUND(I226*H226,2)</f>
        <v>0</v>
      </c>
      <c r="K226" s="191"/>
      <c r="L226" s="49"/>
      <c r="M226" s="196"/>
      <c r="N226" s="197" t="s">
        <v>38</v>
      </c>
      <c r="O226" s="29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AR226" s="10" t="s">
        <v>211</v>
      </c>
      <c r="AT226" s="10" t="s">
        <v>135</v>
      </c>
      <c r="AU226" s="10" t="s">
        <v>76</v>
      </c>
      <c r="AY226" s="10" t="s">
        <v>133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0" t="s">
        <v>72</v>
      </c>
      <c r="BK226" s="200">
        <f>ROUND(I226*H226,2)</f>
        <v>0</v>
      </c>
      <c r="BL226" s="10" t="s">
        <v>211</v>
      </c>
      <c r="BM226" s="10" t="s">
        <v>890</v>
      </c>
    </row>
    <row r="227" spans="2:65" s="27" customFormat="1" ht="22.5" customHeight="1">
      <c r="B227" s="28"/>
      <c r="C227" s="242" t="s">
        <v>507</v>
      </c>
      <c r="D227" s="242" t="s">
        <v>285</v>
      </c>
      <c r="E227" s="243" t="s">
        <v>891</v>
      </c>
      <c r="F227" s="244" t="s">
        <v>892</v>
      </c>
      <c r="G227" s="245" t="s">
        <v>138</v>
      </c>
      <c r="H227" s="246">
        <v>6.55</v>
      </c>
      <c r="I227" s="247"/>
      <c r="J227" s="248">
        <f>ROUND(I227*H227,2)</f>
        <v>0</v>
      </c>
      <c r="K227" s="244"/>
      <c r="L227" s="249"/>
      <c r="M227" s="250"/>
      <c r="N227" s="251" t="s">
        <v>38</v>
      </c>
      <c r="O227" s="29"/>
      <c r="P227" s="198">
        <f>O227*H227</f>
        <v>0</v>
      </c>
      <c r="Q227" s="198">
        <v>0.060000000000000005</v>
      </c>
      <c r="R227" s="198">
        <f>Q227*H227</f>
        <v>0.393</v>
      </c>
      <c r="S227" s="198">
        <v>0</v>
      </c>
      <c r="T227" s="199">
        <f>S227*H227</f>
        <v>0</v>
      </c>
      <c r="AR227" s="10" t="s">
        <v>291</v>
      </c>
      <c r="AT227" s="10" t="s">
        <v>285</v>
      </c>
      <c r="AU227" s="10" t="s">
        <v>76</v>
      </c>
      <c r="AY227" s="10" t="s">
        <v>133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0" t="s">
        <v>72</v>
      </c>
      <c r="BK227" s="200">
        <f>ROUND(I227*H227,2)</f>
        <v>0</v>
      </c>
      <c r="BL227" s="10" t="s">
        <v>211</v>
      </c>
      <c r="BM227" s="10" t="s">
        <v>893</v>
      </c>
    </row>
    <row r="228" spans="2:63" s="171" customFormat="1" ht="29.25" customHeight="1">
      <c r="B228" s="172"/>
      <c r="C228" s="173"/>
      <c r="D228" s="186" t="s">
        <v>66</v>
      </c>
      <c r="E228" s="187" t="s">
        <v>894</v>
      </c>
      <c r="F228" s="187" t="s">
        <v>895</v>
      </c>
      <c r="G228" s="173"/>
      <c r="H228" s="173"/>
      <c r="I228" s="176"/>
      <c r="J228" s="188">
        <f>BK228</f>
        <v>0</v>
      </c>
      <c r="K228" s="173"/>
      <c r="L228" s="178"/>
      <c r="M228" s="179"/>
      <c r="N228" s="180"/>
      <c r="O228" s="180"/>
      <c r="P228" s="181">
        <f>SUM(P229:P234)</f>
        <v>0</v>
      </c>
      <c r="Q228" s="180"/>
      <c r="R228" s="181">
        <f>SUM(R229:R234)</f>
        <v>1.55472</v>
      </c>
      <c r="S228" s="180"/>
      <c r="T228" s="182">
        <f>SUM(T229:T234)</f>
        <v>0</v>
      </c>
      <c r="AR228" s="183" t="s">
        <v>76</v>
      </c>
      <c r="AT228" s="184" t="s">
        <v>66</v>
      </c>
      <c r="AU228" s="184" t="s">
        <v>72</v>
      </c>
      <c r="AY228" s="183" t="s">
        <v>133</v>
      </c>
      <c r="BK228" s="185">
        <f>SUM(BK229:BK234)</f>
        <v>0</v>
      </c>
    </row>
    <row r="229" spans="2:65" s="27" customFormat="1" ht="31.5" customHeight="1">
      <c r="B229" s="28"/>
      <c r="C229" s="189" t="s">
        <v>512</v>
      </c>
      <c r="D229" s="189" t="s">
        <v>135</v>
      </c>
      <c r="E229" s="190" t="s">
        <v>896</v>
      </c>
      <c r="F229" s="191" t="s">
        <v>897</v>
      </c>
      <c r="G229" s="192" t="s">
        <v>138</v>
      </c>
      <c r="H229" s="193">
        <v>24.6</v>
      </c>
      <c r="I229" s="194"/>
      <c r="J229" s="195">
        <f>ROUND(I229*H229,2)</f>
        <v>0</v>
      </c>
      <c r="K229" s="191"/>
      <c r="L229" s="49"/>
      <c r="M229" s="196"/>
      <c r="N229" s="197" t="s">
        <v>38</v>
      </c>
      <c r="O229" s="29"/>
      <c r="P229" s="198">
        <f>O229*H229</f>
        <v>0</v>
      </c>
      <c r="Q229" s="198">
        <v>0.0031999999999999997</v>
      </c>
      <c r="R229" s="198">
        <f>Q229*H229</f>
        <v>0.07872</v>
      </c>
      <c r="S229" s="198">
        <v>0</v>
      </c>
      <c r="T229" s="199">
        <f>S229*H229</f>
        <v>0</v>
      </c>
      <c r="AR229" s="10" t="s">
        <v>211</v>
      </c>
      <c r="AT229" s="10" t="s">
        <v>135</v>
      </c>
      <c r="AU229" s="10" t="s">
        <v>76</v>
      </c>
      <c r="AY229" s="10" t="s">
        <v>133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0" t="s">
        <v>72</v>
      </c>
      <c r="BK229" s="200">
        <f>ROUND(I229*H229,2)</f>
        <v>0</v>
      </c>
      <c r="BL229" s="10" t="s">
        <v>211</v>
      </c>
      <c r="BM229" s="10" t="s">
        <v>898</v>
      </c>
    </row>
    <row r="230" spans="2:51" s="201" customFormat="1" ht="13.5">
      <c r="B230" s="202"/>
      <c r="C230" s="203"/>
      <c r="D230" s="214" t="s">
        <v>141</v>
      </c>
      <c r="E230" s="215"/>
      <c r="F230" s="216" t="s">
        <v>899</v>
      </c>
      <c r="G230" s="203"/>
      <c r="H230" s="217">
        <v>26.4</v>
      </c>
      <c r="I230" s="208"/>
      <c r="J230" s="203"/>
      <c r="K230" s="203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141</v>
      </c>
      <c r="AU230" s="213" t="s">
        <v>76</v>
      </c>
      <c r="AV230" s="201" t="s">
        <v>76</v>
      </c>
      <c r="AW230" s="201" t="s">
        <v>31</v>
      </c>
      <c r="AX230" s="201" t="s">
        <v>67</v>
      </c>
      <c r="AY230" s="213" t="s">
        <v>133</v>
      </c>
    </row>
    <row r="231" spans="2:51" s="201" customFormat="1" ht="13.5">
      <c r="B231" s="202"/>
      <c r="C231" s="203"/>
      <c r="D231" s="214" t="s">
        <v>141</v>
      </c>
      <c r="E231" s="215"/>
      <c r="F231" s="216" t="s">
        <v>900</v>
      </c>
      <c r="G231" s="203"/>
      <c r="H231" s="217">
        <v>-1.8</v>
      </c>
      <c r="I231" s="208"/>
      <c r="J231" s="203"/>
      <c r="K231" s="203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141</v>
      </c>
      <c r="AU231" s="213" t="s">
        <v>76</v>
      </c>
      <c r="AV231" s="201" t="s">
        <v>76</v>
      </c>
      <c r="AW231" s="201" t="s">
        <v>31</v>
      </c>
      <c r="AX231" s="201" t="s">
        <v>67</v>
      </c>
      <c r="AY231" s="213" t="s">
        <v>133</v>
      </c>
    </row>
    <row r="232" spans="2:51" s="230" customFormat="1" ht="13.5">
      <c r="B232" s="231"/>
      <c r="C232" s="232"/>
      <c r="D232" s="204" t="s">
        <v>141</v>
      </c>
      <c r="E232" s="233"/>
      <c r="F232" s="234" t="s">
        <v>278</v>
      </c>
      <c r="G232" s="232"/>
      <c r="H232" s="235">
        <v>24.6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141</v>
      </c>
      <c r="AU232" s="241" t="s">
        <v>76</v>
      </c>
      <c r="AV232" s="230" t="s">
        <v>82</v>
      </c>
      <c r="AW232" s="230" t="s">
        <v>31</v>
      </c>
      <c r="AX232" s="230" t="s">
        <v>72</v>
      </c>
      <c r="AY232" s="241" t="s">
        <v>133</v>
      </c>
    </row>
    <row r="233" spans="2:65" s="27" customFormat="1" ht="22.5" customHeight="1">
      <c r="B233" s="28"/>
      <c r="C233" s="189" t="s">
        <v>518</v>
      </c>
      <c r="D233" s="189" t="s">
        <v>135</v>
      </c>
      <c r="E233" s="190" t="s">
        <v>901</v>
      </c>
      <c r="F233" s="191" t="s">
        <v>902</v>
      </c>
      <c r="G233" s="192" t="s">
        <v>582</v>
      </c>
      <c r="H233" s="252"/>
      <c r="I233" s="194"/>
      <c r="J233" s="195">
        <f>ROUND(I233*H233,2)</f>
        <v>0</v>
      </c>
      <c r="K233" s="191"/>
      <c r="L233" s="49"/>
      <c r="M233" s="196"/>
      <c r="N233" s="197" t="s">
        <v>38</v>
      </c>
      <c r="O233" s="2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AR233" s="10" t="s">
        <v>211</v>
      </c>
      <c r="AT233" s="10" t="s">
        <v>135</v>
      </c>
      <c r="AU233" s="10" t="s">
        <v>76</v>
      </c>
      <c r="AY233" s="10" t="s">
        <v>133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0" t="s">
        <v>72</v>
      </c>
      <c r="BK233" s="200">
        <f>ROUND(I233*H233,2)</f>
        <v>0</v>
      </c>
      <c r="BL233" s="10" t="s">
        <v>211</v>
      </c>
      <c r="BM233" s="10" t="s">
        <v>903</v>
      </c>
    </row>
    <row r="234" spans="2:65" s="27" customFormat="1" ht="22.5" customHeight="1">
      <c r="B234" s="28"/>
      <c r="C234" s="242" t="s">
        <v>522</v>
      </c>
      <c r="D234" s="242" t="s">
        <v>285</v>
      </c>
      <c r="E234" s="243" t="s">
        <v>904</v>
      </c>
      <c r="F234" s="244" t="s">
        <v>905</v>
      </c>
      <c r="G234" s="245" t="s">
        <v>138</v>
      </c>
      <c r="H234" s="246">
        <v>24.6</v>
      </c>
      <c r="I234" s="247"/>
      <c r="J234" s="248">
        <f>ROUND(I234*H234,2)</f>
        <v>0</v>
      </c>
      <c r="K234" s="244"/>
      <c r="L234" s="249"/>
      <c r="M234" s="250"/>
      <c r="N234" s="251" t="s">
        <v>38</v>
      </c>
      <c r="O234" s="29"/>
      <c r="P234" s="198">
        <f>O234*H234</f>
        <v>0</v>
      </c>
      <c r="Q234" s="198">
        <v>0.060000000000000005</v>
      </c>
      <c r="R234" s="198">
        <f>Q234*H234</f>
        <v>1.4760000000000002</v>
      </c>
      <c r="S234" s="198">
        <v>0</v>
      </c>
      <c r="T234" s="199">
        <f>S234*H234</f>
        <v>0</v>
      </c>
      <c r="AR234" s="10" t="s">
        <v>291</v>
      </c>
      <c r="AT234" s="10" t="s">
        <v>285</v>
      </c>
      <c r="AU234" s="10" t="s">
        <v>76</v>
      </c>
      <c r="AY234" s="10" t="s">
        <v>133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0" t="s">
        <v>72</v>
      </c>
      <c r="BK234" s="200">
        <f>ROUND(I234*H234,2)</f>
        <v>0</v>
      </c>
      <c r="BL234" s="10" t="s">
        <v>211</v>
      </c>
      <c r="BM234" s="10" t="s">
        <v>906</v>
      </c>
    </row>
    <row r="235" spans="2:63" s="171" customFormat="1" ht="29.25" customHeight="1">
      <c r="B235" s="172"/>
      <c r="C235" s="173"/>
      <c r="D235" s="186" t="s">
        <v>66</v>
      </c>
      <c r="E235" s="187" t="s">
        <v>907</v>
      </c>
      <c r="F235" s="187" t="s">
        <v>908</v>
      </c>
      <c r="G235" s="173"/>
      <c r="H235" s="173"/>
      <c r="I235" s="176"/>
      <c r="J235" s="188">
        <f>BK235</f>
        <v>0</v>
      </c>
      <c r="K235" s="173"/>
      <c r="L235" s="178"/>
      <c r="M235" s="179"/>
      <c r="N235" s="180"/>
      <c r="O235" s="180"/>
      <c r="P235" s="181">
        <f>SUM(P236:P241)</f>
        <v>0</v>
      </c>
      <c r="Q235" s="180"/>
      <c r="R235" s="181">
        <f>SUM(R236:R241)</f>
        <v>0.00555456</v>
      </c>
      <c r="S235" s="180"/>
      <c r="T235" s="182">
        <f>SUM(T236:T241)</f>
        <v>0</v>
      </c>
      <c r="AR235" s="183" t="s">
        <v>76</v>
      </c>
      <c r="AT235" s="184" t="s">
        <v>66</v>
      </c>
      <c r="AU235" s="184" t="s">
        <v>72</v>
      </c>
      <c r="AY235" s="183" t="s">
        <v>133</v>
      </c>
      <c r="BK235" s="185">
        <f>SUM(BK236:BK241)</f>
        <v>0</v>
      </c>
    </row>
    <row r="236" spans="2:65" s="27" customFormat="1" ht="22.5" customHeight="1">
      <c r="B236" s="28"/>
      <c r="C236" s="189" t="s">
        <v>527</v>
      </c>
      <c r="D236" s="189" t="s">
        <v>135</v>
      </c>
      <c r="E236" s="190" t="s">
        <v>909</v>
      </c>
      <c r="F236" s="191" t="s">
        <v>910</v>
      </c>
      <c r="G236" s="192" t="s">
        <v>138</v>
      </c>
      <c r="H236" s="193">
        <v>17.217</v>
      </c>
      <c r="I236" s="194"/>
      <c r="J236" s="195">
        <f>ROUND(I236*H236,2)</f>
        <v>0</v>
      </c>
      <c r="K236" s="191"/>
      <c r="L236" s="49"/>
      <c r="M236" s="196"/>
      <c r="N236" s="197" t="s">
        <v>38</v>
      </c>
      <c r="O236" s="29"/>
      <c r="P236" s="198">
        <f>O236*H236</f>
        <v>0</v>
      </c>
      <c r="Q236" s="198">
        <v>0.00022999999999999998</v>
      </c>
      <c r="R236" s="198">
        <f>Q236*H236</f>
        <v>0.00395991</v>
      </c>
      <c r="S236" s="198">
        <v>0</v>
      </c>
      <c r="T236" s="199">
        <f>S236*H236</f>
        <v>0</v>
      </c>
      <c r="AR236" s="10" t="s">
        <v>211</v>
      </c>
      <c r="AT236" s="10" t="s">
        <v>135</v>
      </c>
      <c r="AU236" s="10" t="s">
        <v>76</v>
      </c>
      <c r="AY236" s="10" t="s">
        <v>133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0" t="s">
        <v>72</v>
      </c>
      <c r="BK236" s="200">
        <f>ROUND(I236*H236,2)</f>
        <v>0</v>
      </c>
      <c r="BL236" s="10" t="s">
        <v>211</v>
      </c>
      <c r="BM236" s="10" t="s">
        <v>911</v>
      </c>
    </row>
    <row r="237" spans="2:51" s="201" customFormat="1" ht="13.5">
      <c r="B237" s="202"/>
      <c r="C237" s="203"/>
      <c r="D237" s="204" t="s">
        <v>141</v>
      </c>
      <c r="E237" s="205"/>
      <c r="F237" s="206" t="s">
        <v>912</v>
      </c>
      <c r="G237" s="203"/>
      <c r="H237" s="207">
        <v>17.217</v>
      </c>
      <c r="I237" s="208"/>
      <c r="J237" s="203"/>
      <c r="K237" s="203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141</v>
      </c>
      <c r="AU237" s="213" t="s">
        <v>76</v>
      </c>
      <c r="AV237" s="201" t="s">
        <v>76</v>
      </c>
      <c r="AW237" s="201" t="s">
        <v>31</v>
      </c>
      <c r="AX237" s="201" t="s">
        <v>72</v>
      </c>
      <c r="AY237" s="213" t="s">
        <v>133</v>
      </c>
    </row>
    <row r="238" spans="2:65" s="27" customFormat="1" ht="31.5" customHeight="1">
      <c r="B238" s="28"/>
      <c r="C238" s="189" t="s">
        <v>531</v>
      </c>
      <c r="D238" s="189" t="s">
        <v>135</v>
      </c>
      <c r="E238" s="190" t="s">
        <v>913</v>
      </c>
      <c r="F238" s="191" t="s">
        <v>914</v>
      </c>
      <c r="G238" s="192" t="s">
        <v>138</v>
      </c>
      <c r="H238" s="193">
        <v>53.155</v>
      </c>
      <c r="I238" s="194"/>
      <c r="J238" s="195">
        <f>ROUND(I238*H238,2)</f>
        <v>0</v>
      </c>
      <c r="K238" s="191"/>
      <c r="L238" s="49"/>
      <c r="M238" s="196"/>
      <c r="N238" s="197" t="s">
        <v>38</v>
      </c>
      <c r="O238" s="29"/>
      <c r="P238" s="198">
        <f>O238*H238</f>
        <v>0</v>
      </c>
      <c r="Q238" s="198">
        <v>3.0000000000000004E-05</v>
      </c>
      <c r="R238" s="198">
        <f>Q238*H238</f>
        <v>0.0015946500000000002</v>
      </c>
      <c r="S238" s="198">
        <v>0</v>
      </c>
      <c r="T238" s="199">
        <f>S238*H238</f>
        <v>0</v>
      </c>
      <c r="AR238" s="10" t="s">
        <v>211</v>
      </c>
      <c r="AT238" s="10" t="s">
        <v>135</v>
      </c>
      <c r="AU238" s="10" t="s">
        <v>76</v>
      </c>
      <c r="AY238" s="10" t="s">
        <v>133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0" t="s">
        <v>72</v>
      </c>
      <c r="BK238" s="200">
        <f>ROUND(I238*H238,2)</f>
        <v>0</v>
      </c>
      <c r="BL238" s="10" t="s">
        <v>211</v>
      </c>
      <c r="BM238" s="10" t="s">
        <v>915</v>
      </c>
    </row>
    <row r="239" spans="2:51" s="201" customFormat="1" ht="13.5">
      <c r="B239" s="202"/>
      <c r="C239" s="203"/>
      <c r="D239" s="214" t="s">
        <v>141</v>
      </c>
      <c r="E239" s="215"/>
      <c r="F239" s="216" t="s">
        <v>916</v>
      </c>
      <c r="G239" s="203"/>
      <c r="H239" s="217">
        <v>18.275</v>
      </c>
      <c r="I239" s="208"/>
      <c r="J239" s="203"/>
      <c r="K239" s="203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141</v>
      </c>
      <c r="AU239" s="213" t="s">
        <v>76</v>
      </c>
      <c r="AV239" s="201" t="s">
        <v>76</v>
      </c>
      <c r="AW239" s="201" t="s">
        <v>31</v>
      </c>
      <c r="AX239" s="201" t="s">
        <v>67</v>
      </c>
      <c r="AY239" s="213" t="s">
        <v>133</v>
      </c>
    </row>
    <row r="240" spans="2:51" s="201" customFormat="1" ht="13.5">
      <c r="B240" s="202"/>
      <c r="C240" s="203"/>
      <c r="D240" s="214" t="s">
        <v>141</v>
      </c>
      <c r="E240" s="215"/>
      <c r="F240" s="216" t="s">
        <v>917</v>
      </c>
      <c r="G240" s="203"/>
      <c r="H240" s="217">
        <v>34.88</v>
      </c>
      <c r="I240" s="208"/>
      <c r="J240" s="203"/>
      <c r="K240" s="203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141</v>
      </c>
      <c r="AU240" s="213" t="s">
        <v>76</v>
      </c>
      <c r="AV240" s="201" t="s">
        <v>76</v>
      </c>
      <c r="AW240" s="201" t="s">
        <v>31</v>
      </c>
      <c r="AX240" s="201" t="s">
        <v>67</v>
      </c>
      <c r="AY240" s="213" t="s">
        <v>133</v>
      </c>
    </row>
    <row r="241" spans="2:51" s="230" customFormat="1" ht="13.5">
      <c r="B241" s="231"/>
      <c r="C241" s="232"/>
      <c r="D241" s="214" t="s">
        <v>141</v>
      </c>
      <c r="E241" s="259"/>
      <c r="F241" s="260" t="s">
        <v>278</v>
      </c>
      <c r="G241" s="232"/>
      <c r="H241" s="261">
        <v>53.155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141</v>
      </c>
      <c r="AU241" s="241" t="s">
        <v>76</v>
      </c>
      <c r="AV241" s="230" t="s">
        <v>82</v>
      </c>
      <c r="AW241" s="230" t="s">
        <v>31</v>
      </c>
      <c r="AX241" s="230" t="s">
        <v>72</v>
      </c>
      <c r="AY241" s="241" t="s">
        <v>133</v>
      </c>
    </row>
    <row r="242" spans="2:63" s="171" customFormat="1" ht="37.5" customHeight="1">
      <c r="B242" s="172"/>
      <c r="C242" s="173"/>
      <c r="D242" s="174" t="s">
        <v>66</v>
      </c>
      <c r="E242" s="175" t="s">
        <v>285</v>
      </c>
      <c r="F242" s="175" t="s">
        <v>549</v>
      </c>
      <c r="G242" s="173"/>
      <c r="H242" s="173"/>
      <c r="I242" s="176"/>
      <c r="J242" s="177">
        <f>BK242</f>
        <v>0</v>
      </c>
      <c r="K242" s="173"/>
      <c r="L242" s="178"/>
      <c r="M242" s="179"/>
      <c r="N242" s="180"/>
      <c r="O242" s="180"/>
      <c r="P242" s="181">
        <f>P243+P271</f>
        <v>0</v>
      </c>
      <c r="Q242" s="180"/>
      <c r="R242" s="181">
        <f>R243+R271</f>
        <v>0.3761</v>
      </c>
      <c r="S242" s="180"/>
      <c r="T242" s="182">
        <f>T243+T271</f>
        <v>0</v>
      </c>
      <c r="AR242" s="183" t="s">
        <v>79</v>
      </c>
      <c r="AT242" s="184" t="s">
        <v>66</v>
      </c>
      <c r="AU242" s="184" t="s">
        <v>67</v>
      </c>
      <c r="AY242" s="183" t="s">
        <v>133</v>
      </c>
      <c r="BK242" s="185">
        <f>BK243+BK271</f>
        <v>0</v>
      </c>
    </row>
    <row r="243" spans="2:63" s="171" customFormat="1" ht="19.5" customHeight="1">
      <c r="B243" s="172"/>
      <c r="C243" s="173"/>
      <c r="D243" s="186" t="s">
        <v>66</v>
      </c>
      <c r="E243" s="187" t="s">
        <v>561</v>
      </c>
      <c r="F243" s="187" t="s">
        <v>562</v>
      </c>
      <c r="G243" s="173"/>
      <c r="H243" s="173"/>
      <c r="I243" s="176"/>
      <c r="J243" s="188">
        <f>BK243</f>
        <v>0</v>
      </c>
      <c r="K243" s="173"/>
      <c r="L243" s="178"/>
      <c r="M243" s="179"/>
      <c r="N243" s="180"/>
      <c r="O243" s="180"/>
      <c r="P243" s="181">
        <f>SUM(P244:P270)</f>
        <v>0</v>
      </c>
      <c r="Q243" s="180"/>
      <c r="R243" s="181">
        <f>SUM(R244:R270)</f>
        <v>0.07949999999999999</v>
      </c>
      <c r="S243" s="180"/>
      <c r="T243" s="182">
        <f>SUM(T244:T270)</f>
        <v>0</v>
      </c>
      <c r="AR243" s="183" t="s">
        <v>79</v>
      </c>
      <c r="AT243" s="184" t="s">
        <v>66</v>
      </c>
      <c r="AU243" s="184" t="s">
        <v>72</v>
      </c>
      <c r="AY243" s="183" t="s">
        <v>133</v>
      </c>
      <c r="BK243" s="185">
        <f>SUM(BK244:BK270)</f>
        <v>0</v>
      </c>
    </row>
    <row r="244" spans="2:65" s="27" customFormat="1" ht="22.5" customHeight="1">
      <c r="B244" s="28"/>
      <c r="C244" s="189" t="s">
        <v>535</v>
      </c>
      <c r="D244" s="189" t="s">
        <v>135</v>
      </c>
      <c r="E244" s="190" t="s">
        <v>918</v>
      </c>
      <c r="F244" s="191" t="s">
        <v>919</v>
      </c>
      <c r="G244" s="192" t="s">
        <v>311</v>
      </c>
      <c r="H244" s="193">
        <v>2</v>
      </c>
      <c r="I244" s="194"/>
      <c r="J244" s="195">
        <f aca="true" t="shared" si="10" ref="J244:J266">ROUND(I244*H244,2)</f>
        <v>0</v>
      </c>
      <c r="K244" s="191" t="s">
        <v>139</v>
      </c>
      <c r="L244" s="49"/>
      <c r="M244" s="196"/>
      <c r="N244" s="197" t="s">
        <v>38</v>
      </c>
      <c r="O244" s="29"/>
      <c r="P244" s="198">
        <f aca="true" t="shared" si="11" ref="P244:P266">O244*H244</f>
        <v>0</v>
      </c>
      <c r="Q244" s="198">
        <v>0</v>
      </c>
      <c r="R244" s="198">
        <f aca="true" t="shared" si="12" ref="R244:R266">Q244*H244</f>
        <v>0</v>
      </c>
      <c r="S244" s="198">
        <v>0</v>
      </c>
      <c r="T244" s="199">
        <f aca="true" t="shared" si="13" ref="T244:T266">S244*H244</f>
        <v>0</v>
      </c>
      <c r="AR244" s="10" t="s">
        <v>438</v>
      </c>
      <c r="AT244" s="10" t="s">
        <v>135</v>
      </c>
      <c r="AU244" s="10" t="s">
        <v>76</v>
      </c>
      <c r="AY244" s="10" t="s">
        <v>133</v>
      </c>
      <c r="BE244" s="200">
        <f aca="true" t="shared" si="14" ref="BE244:BE266">IF(N244="základní",J244,0)</f>
        <v>0</v>
      </c>
      <c r="BF244" s="200">
        <f aca="true" t="shared" si="15" ref="BF244:BF266">IF(N244="snížená",J244,0)</f>
        <v>0</v>
      </c>
      <c r="BG244" s="200">
        <f aca="true" t="shared" si="16" ref="BG244:BG266">IF(N244="zákl. přenesená",J244,0)</f>
        <v>0</v>
      </c>
      <c r="BH244" s="200">
        <f aca="true" t="shared" si="17" ref="BH244:BH266">IF(N244="sníž. přenesená",J244,0)</f>
        <v>0</v>
      </c>
      <c r="BI244" s="200">
        <f aca="true" t="shared" si="18" ref="BI244:BI266">IF(N244="nulová",J244,0)</f>
        <v>0</v>
      </c>
      <c r="BJ244" s="10" t="s">
        <v>72</v>
      </c>
      <c r="BK244" s="200">
        <f aca="true" t="shared" si="19" ref="BK244:BK266">ROUND(I244*H244,2)</f>
        <v>0</v>
      </c>
      <c r="BL244" s="10" t="s">
        <v>438</v>
      </c>
      <c r="BM244" s="10" t="s">
        <v>920</v>
      </c>
    </row>
    <row r="245" spans="2:65" s="27" customFormat="1" ht="22.5" customHeight="1">
      <c r="B245" s="28"/>
      <c r="C245" s="242" t="s">
        <v>541</v>
      </c>
      <c r="D245" s="242" t="s">
        <v>285</v>
      </c>
      <c r="E245" s="243" t="s">
        <v>921</v>
      </c>
      <c r="F245" s="244" t="s">
        <v>922</v>
      </c>
      <c r="G245" s="245" t="s">
        <v>311</v>
      </c>
      <c r="H245" s="246">
        <v>2</v>
      </c>
      <c r="I245" s="247"/>
      <c r="J245" s="248">
        <f t="shared" si="10"/>
        <v>0</v>
      </c>
      <c r="K245" s="244"/>
      <c r="L245" s="249"/>
      <c r="M245" s="250"/>
      <c r="N245" s="251" t="s">
        <v>38</v>
      </c>
      <c r="O245" s="29"/>
      <c r="P245" s="198">
        <f t="shared" si="11"/>
        <v>0</v>
      </c>
      <c r="Q245" s="198">
        <v>0.0037099999999999998</v>
      </c>
      <c r="R245" s="198">
        <f t="shared" si="12"/>
        <v>0.0074199999999999995</v>
      </c>
      <c r="S245" s="198">
        <v>0</v>
      </c>
      <c r="T245" s="199">
        <f t="shared" si="13"/>
        <v>0</v>
      </c>
      <c r="AR245" s="10" t="s">
        <v>559</v>
      </c>
      <c r="AT245" s="10" t="s">
        <v>285</v>
      </c>
      <c r="AU245" s="10" t="s">
        <v>76</v>
      </c>
      <c r="AY245" s="10" t="s">
        <v>133</v>
      </c>
      <c r="BE245" s="200">
        <f t="shared" si="14"/>
        <v>0</v>
      </c>
      <c r="BF245" s="200">
        <f t="shared" si="15"/>
        <v>0</v>
      </c>
      <c r="BG245" s="200">
        <f t="shared" si="16"/>
        <v>0</v>
      </c>
      <c r="BH245" s="200">
        <f t="shared" si="17"/>
        <v>0</v>
      </c>
      <c r="BI245" s="200">
        <f t="shared" si="18"/>
        <v>0</v>
      </c>
      <c r="BJ245" s="10" t="s">
        <v>72</v>
      </c>
      <c r="BK245" s="200">
        <f t="shared" si="19"/>
        <v>0</v>
      </c>
      <c r="BL245" s="10" t="s">
        <v>559</v>
      </c>
      <c r="BM245" s="10" t="s">
        <v>923</v>
      </c>
    </row>
    <row r="246" spans="2:65" s="27" customFormat="1" ht="22.5" customHeight="1">
      <c r="B246" s="28"/>
      <c r="C246" s="189" t="s">
        <v>545</v>
      </c>
      <c r="D246" s="189" t="s">
        <v>135</v>
      </c>
      <c r="E246" s="190" t="s">
        <v>924</v>
      </c>
      <c r="F246" s="191" t="s">
        <v>925</v>
      </c>
      <c r="G246" s="192" t="s">
        <v>311</v>
      </c>
      <c r="H246" s="193">
        <v>2</v>
      </c>
      <c r="I246" s="194"/>
      <c r="J246" s="195">
        <f t="shared" si="10"/>
        <v>0</v>
      </c>
      <c r="K246" s="191" t="s">
        <v>139</v>
      </c>
      <c r="L246" s="49"/>
      <c r="M246" s="196"/>
      <c r="N246" s="197" t="s">
        <v>38</v>
      </c>
      <c r="O246" s="29"/>
      <c r="P246" s="198">
        <f t="shared" si="11"/>
        <v>0</v>
      </c>
      <c r="Q246" s="198">
        <v>3.0000000000000004E-05</v>
      </c>
      <c r="R246" s="198">
        <f t="shared" si="12"/>
        <v>6.000000000000001E-05</v>
      </c>
      <c r="S246" s="198">
        <v>0</v>
      </c>
      <c r="T246" s="199">
        <f t="shared" si="13"/>
        <v>0</v>
      </c>
      <c r="AR246" s="10" t="s">
        <v>438</v>
      </c>
      <c r="AT246" s="10" t="s">
        <v>135</v>
      </c>
      <c r="AU246" s="10" t="s">
        <v>76</v>
      </c>
      <c r="AY246" s="10" t="s">
        <v>133</v>
      </c>
      <c r="BE246" s="200">
        <f t="shared" si="14"/>
        <v>0</v>
      </c>
      <c r="BF246" s="200">
        <f t="shared" si="15"/>
        <v>0</v>
      </c>
      <c r="BG246" s="200">
        <f t="shared" si="16"/>
        <v>0</v>
      </c>
      <c r="BH246" s="200">
        <f t="shared" si="17"/>
        <v>0</v>
      </c>
      <c r="BI246" s="200">
        <f t="shared" si="18"/>
        <v>0</v>
      </c>
      <c r="BJ246" s="10" t="s">
        <v>72</v>
      </c>
      <c r="BK246" s="200">
        <f t="shared" si="19"/>
        <v>0</v>
      </c>
      <c r="BL246" s="10" t="s">
        <v>438</v>
      </c>
      <c r="BM246" s="10" t="s">
        <v>926</v>
      </c>
    </row>
    <row r="247" spans="2:65" s="27" customFormat="1" ht="22.5" customHeight="1">
      <c r="B247" s="28"/>
      <c r="C247" s="242" t="s">
        <v>552</v>
      </c>
      <c r="D247" s="242" t="s">
        <v>285</v>
      </c>
      <c r="E247" s="243" t="s">
        <v>927</v>
      </c>
      <c r="F247" s="244" t="s">
        <v>928</v>
      </c>
      <c r="G247" s="245" t="s">
        <v>311</v>
      </c>
      <c r="H247" s="246">
        <v>2</v>
      </c>
      <c r="I247" s="247"/>
      <c r="J247" s="248">
        <f t="shared" si="10"/>
        <v>0</v>
      </c>
      <c r="K247" s="244"/>
      <c r="L247" s="249"/>
      <c r="M247" s="250"/>
      <c r="N247" s="251" t="s">
        <v>38</v>
      </c>
      <c r="O247" s="29"/>
      <c r="P247" s="198">
        <f t="shared" si="11"/>
        <v>0</v>
      </c>
      <c r="Q247" s="198">
        <v>0.00039999999999999996</v>
      </c>
      <c r="R247" s="198">
        <f t="shared" si="12"/>
        <v>0.0007999999999999999</v>
      </c>
      <c r="S247" s="198">
        <v>0</v>
      </c>
      <c r="T247" s="199">
        <f t="shared" si="13"/>
        <v>0</v>
      </c>
      <c r="AR247" s="10" t="s">
        <v>559</v>
      </c>
      <c r="AT247" s="10" t="s">
        <v>285</v>
      </c>
      <c r="AU247" s="10" t="s">
        <v>76</v>
      </c>
      <c r="AY247" s="10" t="s">
        <v>133</v>
      </c>
      <c r="BE247" s="200">
        <f t="shared" si="14"/>
        <v>0</v>
      </c>
      <c r="BF247" s="200">
        <f t="shared" si="15"/>
        <v>0</v>
      </c>
      <c r="BG247" s="200">
        <f t="shared" si="16"/>
        <v>0</v>
      </c>
      <c r="BH247" s="200">
        <f t="shared" si="17"/>
        <v>0</v>
      </c>
      <c r="BI247" s="200">
        <f t="shared" si="18"/>
        <v>0</v>
      </c>
      <c r="BJ247" s="10" t="s">
        <v>72</v>
      </c>
      <c r="BK247" s="200">
        <f t="shared" si="19"/>
        <v>0</v>
      </c>
      <c r="BL247" s="10" t="s">
        <v>559</v>
      </c>
      <c r="BM247" s="10" t="s">
        <v>929</v>
      </c>
    </row>
    <row r="248" spans="2:65" s="27" customFormat="1" ht="22.5" customHeight="1">
      <c r="B248" s="28"/>
      <c r="C248" s="189" t="s">
        <v>556</v>
      </c>
      <c r="D248" s="189" t="s">
        <v>135</v>
      </c>
      <c r="E248" s="190" t="s">
        <v>930</v>
      </c>
      <c r="F248" s="191" t="s">
        <v>931</v>
      </c>
      <c r="G248" s="192" t="s">
        <v>311</v>
      </c>
      <c r="H248" s="193">
        <v>2</v>
      </c>
      <c r="I248" s="194"/>
      <c r="J248" s="195">
        <f t="shared" si="10"/>
        <v>0</v>
      </c>
      <c r="K248" s="191"/>
      <c r="L248" s="49"/>
      <c r="M248" s="196"/>
      <c r="N248" s="197" t="s">
        <v>38</v>
      </c>
      <c r="O248" s="29"/>
      <c r="P248" s="198">
        <f t="shared" si="11"/>
        <v>0</v>
      </c>
      <c r="Q248" s="198">
        <v>3.0000000000000004E-05</v>
      </c>
      <c r="R248" s="198">
        <f t="shared" si="12"/>
        <v>6.000000000000001E-05</v>
      </c>
      <c r="S248" s="198">
        <v>0</v>
      </c>
      <c r="T248" s="199">
        <f t="shared" si="13"/>
        <v>0</v>
      </c>
      <c r="AR248" s="10" t="s">
        <v>438</v>
      </c>
      <c r="AT248" s="10" t="s">
        <v>135</v>
      </c>
      <c r="AU248" s="10" t="s">
        <v>76</v>
      </c>
      <c r="AY248" s="10" t="s">
        <v>133</v>
      </c>
      <c r="BE248" s="200">
        <f t="shared" si="14"/>
        <v>0</v>
      </c>
      <c r="BF248" s="200">
        <f t="shared" si="15"/>
        <v>0</v>
      </c>
      <c r="BG248" s="200">
        <f t="shared" si="16"/>
        <v>0</v>
      </c>
      <c r="BH248" s="200">
        <f t="shared" si="17"/>
        <v>0</v>
      </c>
      <c r="BI248" s="200">
        <f t="shared" si="18"/>
        <v>0</v>
      </c>
      <c r="BJ248" s="10" t="s">
        <v>72</v>
      </c>
      <c r="BK248" s="200">
        <f t="shared" si="19"/>
        <v>0</v>
      </c>
      <c r="BL248" s="10" t="s">
        <v>438</v>
      </c>
      <c r="BM248" s="10" t="s">
        <v>932</v>
      </c>
    </row>
    <row r="249" spans="2:65" s="27" customFormat="1" ht="22.5" customHeight="1">
      <c r="B249" s="28"/>
      <c r="C249" s="242" t="s">
        <v>563</v>
      </c>
      <c r="D249" s="242" t="s">
        <v>285</v>
      </c>
      <c r="E249" s="243" t="s">
        <v>933</v>
      </c>
      <c r="F249" s="244" t="s">
        <v>934</v>
      </c>
      <c r="G249" s="245" t="s">
        <v>311</v>
      </c>
      <c r="H249" s="246">
        <v>1</v>
      </c>
      <c r="I249" s="247"/>
      <c r="J249" s="248">
        <f t="shared" si="10"/>
        <v>0</v>
      </c>
      <c r="K249" s="244"/>
      <c r="L249" s="249"/>
      <c r="M249" s="250"/>
      <c r="N249" s="251" t="s">
        <v>38</v>
      </c>
      <c r="O249" s="29"/>
      <c r="P249" s="198">
        <f t="shared" si="11"/>
        <v>0</v>
      </c>
      <c r="Q249" s="198">
        <v>0.00039999999999999996</v>
      </c>
      <c r="R249" s="198">
        <f t="shared" si="12"/>
        <v>0.00039999999999999996</v>
      </c>
      <c r="S249" s="198">
        <v>0</v>
      </c>
      <c r="T249" s="199">
        <f t="shared" si="13"/>
        <v>0</v>
      </c>
      <c r="AR249" s="10" t="s">
        <v>559</v>
      </c>
      <c r="AT249" s="10" t="s">
        <v>285</v>
      </c>
      <c r="AU249" s="10" t="s">
        <v>76</v>
      </c>
      <c r="AY249" s="10" t="s">
        <v>133</v>
      </c>
      <c r="BE249" s="200">
        <f t="shared" si="14"/>
        <v>0</v>
      </c>
      <c r="BF249" s="200">
        <f t="shared" si="15"/>
        <v>0</v>
      </c>
      <c r="BG249" s="200">
        <f t="shared" si="16"/>
        <v>0</v>
      </c>
      <c r="BH249" s="200">
        <f t="shared" si="17"/>
        <v>0</v>
      </c>
      <c r="BI249" s="200">
        <f t="shared" si="18"/>
        <v>0</v>
      </c>
      <c r="BJ249" s="10" t="s">
        <v>72</v>
      </c>
      <c r="BK249" s="200">
        <f t="shared" si="19"/>
        <v>0</v>
      </c>
      <c r="BL249" s="10" t="s">
        <v>559</v>
      </c>
      <c r="BM249" s="10" t="s">
        <v>935</v>
      </c>
    </row>
    <row r="250" spans="2:65" s="27" customFormat="1" ht="22.5" customHeight="1">
      <c r="B250" s="28"/>
      <c r="C250" s="242" t="s">
        <v>570</v>
      </c>
      <c r="D250" s="242" t="s">
        <v>285</v>
      </c>
      <c r="E250" s="243" t="s">
        <v>936</v>
      </c>
      <c r="F250" s="244" t="s">
        <v>937</v>
      </c>
      <c r="G250" s="245" t="s">
        <v>311</v>
      </c>
      <c r="H250" s="246">
        <v>1</v>
      </c>
      <c r="I250" s="247"/>
      <c r="J250" s="248">
        <f t="shared" si="10"/>
        <v>0</v>
      </c>
      <c r="K250" s="244"/>
      <c r="L250" s="249"/>
      <c r="M250" s="250"/>
      <c r="N250" s="251" t="s">
        <v>38</v>
      </c>
      <c r="O250" s="29"/>
      <c r="P250" s="198">
        <f t="shared" si="11"/>
        <v>0</v>
      </c>
      <c r="Q250" s="198">
        <v>0.00011</v>
      </c>
      <c r="R250" s="198">
        <f t="shared" si="12"/>
        <v>0.00011</v>
      </c>
      <c r="S250" s="198">
        <v>0</v>
      </c>
      <c r="T250" s="199">
        <f t="shared" si="13"/>
        <v>0</v>
      </c>
      <c r="AR250" s="10" t="s">
        <v>559</v>
      </c>
      <c r="AT250" s="10" t="s">
        <v>285</v>
      </c>
      <c r="AU250" s="10" t="s">
        <v>76</v>
      </c>
      <c r="AY250" s="10" t="s">
        <v>133</v>
      </c>
      <c r="BE250" s="200">
        <f t="shared" si="14"/>
        <v>0</v>
      </c>
      <c r="BF250" s="200">
        <f t="shared" si="15"/>
        <v>0</v>
      </c>
      <c r="BG250" s="200">
        <f t="shared" si="16"/>
        <v>0</v>
      </c>
      <c r="BH250" s="200">
        <f t="shared" si="17"/>
        <v>0</v>
      </c>
      <c r="BI250" s="200">
        <f t="shared" si="18"/>
        <v>0</v>
      </c>
      <c r="BJ250" s="10" t="s">
        <v>72</v>
      </c>
      <c r="BK250" s="200">
        <f t="shared" si="19"/>
        <v>0</v>
      </c>
      <c r="BL250" s="10" t="s">
        <v>559</v>
      </c>
      <c r="BM250" s="10" t="s">
        <v>938</v>
      </c>
    </row>
    <row r="251" spans="2:65" s="27" customFormat="1" ht="22.5" customHeight="1">
      <c r="B251" s="28"/>
      <c r="C251" s="189" t="s">
        <v>575</v>
      </c>
      <c r="D251" s="189" t="s">
        <v>135</v>
      </c>
      <c r="E251" s="190" t="s">
        <v>939</v>
      </c>
      <c r="F251" s="191" t="s">
        <v>940</v>
      </c>
      <c r="G251" s="192" t="s">
        <v>311</v>
      </c>
      <c r="H251" s="193">
        <v>1</v>
      </c>
      <c r="I251" s="194"/>
      <c r="J251" s="195">
        <f t="shared" si="10"/>
        <v>0</v>
      </c>
      <c r="K251" s="191"/>
      <c r="L251" s="49"/>
      <c r="M251" s="196"/>
      <c r="N251" s="197" t="s">
        <v>38</v>
      </c>
      <c r="O251" s="29"/>
      <c r="P251" s="198">
        <f t="shared" si="11"/>
        <v>0</v>
      </c>
      <c r="Q251" s="198">
        <v>3.0000000000000004E-05</v>
      </c>
      <c r="R251" s="198">
        <f t="shared" si="12"/>
        <v>3.0000000000000004E-05</v>
      </c>
      <c r="S251" s="198">
        <v>0</v>
      </c>
      <c r="T251" s="199">
        <f t="shared" si="13"/>
        <v>0</v>
      </c>
      <c r="AR251" s="10" t="s">
        <v>438</v>
      </c>
      <c r="AT251" s="10" t="s">
        <v>135</v>
      </c>
      <c r="AU251" s="10" t="s">
        <v>76</v>
      </c>
      <c r="AY251" s="10" t="s">
        <v>133</v>
      </c>
      <c r="BE251" s="200">
        <f t="shared" si="14"/>
        <v>0</v>
      </c>
      <c r="BF251" s="200">
        <f t="shared" si="15"/>
        <v>0</v>
      </c>
      <c r="BG251" s="200">
        <f t="shared" si="16"/>
        <v>0</v>
      </c>
      <c r="BH251" s="200">
        <f t="shared" si="17"/>
        <v>0</v>
      </c>
      <c r="BI251" s="200">
        <f t="shared" si="18"/>
        <v>0</v>
      </c>
      <c r="BJ251" s="10" t="s">
        <v>72</v>
      </c>
      <c r="BK251" s="200">
        <f t="shared" si="19"/>
        <v>0</v>
      </c>
      <c r="BL251" s="10" t="s">
        <v>438</v>
      </c>
      <c r="BM251" s="10" t="s">
        <v>941</v>
      </c>
    </row>
    <row r="252" spans="2:65" s="27" customFormat="1" ht="22.5" customHeight="1">
      <c r="B252" s="28"/>
      <c r="C252" s="242" t="s">
        <v>579</v>
      </c>
      <c r="D252" s="242" t="s">
        <v>285</v>
      </c>
      <c r="E252" s="243" t="s">
        <v>942</v>
      </c>
      <c r="F252" s="244" t="s">
        <v>943</v>
      </c>
      <c r="G252" s="245" t="s">
        <v>311</v>
      </c>
      <c r="H252" s="246">
        <v>1</v>
      </c>
      <c r="I252" s="247"/>
      <c r="J252" s="248">
        <f t="shared" si="10"/>
        <v>0</v>
      </c>
      <c r="K252" s="244"/>
      <c r="L252" s="249"/>
      <c r="M252" s="250"/>
      <c r="N252" s="251" t="s">
        <v>38</v>
      </c>
      <c r="O252" s="29"/>
      <c r="P252" s="198">
        <f t="shared" si="11"/>
        <v>0</v>
      </c>
      <c r="Q252" s="198">
        <v>0.00039999999999999996</v>
      </c>
      <c r="R252" s="198">
        <f t="shared" si="12"/>
        <v>0.00039999999999999996</v>
      </c>
      <c r="S252" s="198">
        <v>0</v>
      </c>
      <c r="T252" s="199">
        <f t="shared" si="13"/>
        <v>0</v>
      </c>
      <c r="AR252" s="10" t="s">
        <v>559</v>
      </c>
      <c r="AT252" s="10" t="s">
        <v>285</v>
      </c>
      <c r="AU252" s="10" t="s">
        <v>76</v>
      </c>
      <c r="AY252" s="10" t="s">
        <v>133</v>
      </c>
      <c r="BE252" s="200">
        <f t="shared" si="14"/>
        <v>0</v>
      </c>
      <c r="BF252" s="200">
        <f t="shared" si="15"/>
        <v>0</v>
      </c>
      <c r="BG252" s="200">
        <f t="shared" si="16"/>
        <v>0</v>
      </c>
      <c r="BH252" s="200">
        <f t="shared" si="17"/>
        <v>0</v>
      </c>
      <c r="BI252" s="200">
        <f t="shared" si="18"/>
        <v>0</v>
      </c>
      <c r="BJ252" s="10" t="s">
        <v>72</v>
      </c>
      <c r="BK252" s="200">
        <f t="shared" si="19"/>
        <v>0</v>
      </c>
      <c r="BL252" s="10" t="s">
        <v>559</v>
      </c>
      <c r="BM252" s="10" t="s">
        <v>944</v>
      </c>
    </row>
    <row r="253" spans="2:65" s="27" customFormat="1" ht="31.5" customHeight="1">
      <c r="B253" s="28"/>
      <c r="C253" s="189" t="s">
        <v>586</v>
      </c>
      <c r="D253" s="189" t="s">
        <v>135</v>
      </c>
      <c r="E253" s="190" t="s">
        <v>945</v>
      </c>
      <c r="F253" s="191" t="s">
        <v>946</v>
      </c>
      <c r="G253" s="192" t="s">
        <v>156</v>
      </c>
      <c r="H253" s="193">
        <v>1.5</v>
      </c>
      <c r="I253" s="194"/>
      <c r="J253" s="195">
        <f t="shared" si="10"/>
        <v>0</v>
      </c>
      <c r="K253" s="191" t="s">
        <v>139</v>
      </c>
      <c r="L253" s="49"/>
      <c r="M253" s="196"/>
      <c r="N253" s="197" t="s">
        <v>38</v>
      </c>
      <c r="O253" s="29"/>
      <c r="P253" s="198">
        <f t="shared" si="11"/>
        <v>0</v>
      </c>
      <c r="Q253" s="198">
        <v>0</v>
      </c>
      <c r="R253" s="198">
        <f t="shared" si="12"/>
        <v>0</v>
      </c>
      <c r="S253" s="198">
        <v>0</v>
      </c>
      <c r="T253" s="199">
        <f t="shared" si="13"/>
        <v>0</v>
      </c>
      <c r="AR253" s="10" t="s">
        <v>438</v>
      </c>
      <c r="AT253" s="10" t="s">
        <v>135</v>
      </c>
      <c r="AU253" s="10" t="s">
        <v>76</v>
      </c>
      <c r="AY253" s="10" t="s">
        <v>133</v>
      </c>
      <c r="BE253" s="200">
        <f t="shared" si="14"/>
        <v>0</v>
      </c>
      <c r="BF253" s="200">
        <f t="shared" si="15"/>
        <v>0</v>
      </c>
      <c r="BG253" s="200">
        <f t="shared" si="16"/>
        <v>0</v>
      </c>
      <c r="BH253" s="200">
        <f t="shared" si="17"/>
        <v>0</v>
      </c>
      <c r="BI253" s="200">
        <f t="shared" si="18"/>
        <v>0</v>
      </c>
      <c r="BJ253" s="10" t="s">
        <v>72</v>
      </c>
      <c r="BK253" s="200">
        <f t="shared" si="19"/>
        <v>0</v>
      </c>
      <c r="BL253" s="10" t="s">
        <v>438</v>
      </c>
      <c r="BM253" s="10" t="s">
        <v>947</v>
      </c>
    </row>
    <row r="254" spans="2:65" s="27" customFormat="1" ht="22.5" customHeight="1">
      <c r="B254" s="28"/>
      <c r="C254" s="242" t="s">
        <v>590</v>
      </c>
      <c r="D254" s="242" t="s">
        <v>285</v>
      </c>
      <c r="E254" s="243" t="s">
        <v>948</v>
      </c>
      <c r="F254" s="244" t="s">
        <v>949</v>
      </c>
      <c r="G254" s="245" t="s">
        <v>156</v>
      </c>
      <c r="H254" s="246">
        <v>1.5</v>
      </c>
      <c r="I254" s="247"/>
      <c r="J254" s="248">
        <f t="shared" si="10"/>
        <v>0</v>
      </c>
      <c r="K254" s="244"/>
      <c r="L254" s="249"/>
      <c r="M254" s="250"/>
      <c r="N254" s="251" t="s">
        <v>38</v>
      </c>
      <c r="O254" s="29"/>
      <c r="P254" s="198">
        <f t="shared" si="11"/>
        <v>0</v>
      </c>
      <c r="Q254" s="198">
        <v>0.010400000000000001</v>
      </c>
      <c r="R254" s="198">
        <f t="shared" si="12"/>
        <v>0.015600000000000003</v>
      </c>
      <c r="S254" s="198">
        <v>0</v>
      </c>
      <c r="T254" s="199">
        <f t="shared" si="13"/>
        <v>0</v>
      </c>
      <c r="AR254" s="10" t="s">
        <v>559</v>
      </c>
      <c r="AT254" s="10" t="s">
        <v>285</v>
      </c>
      <c r="AU254" s="10" t="s">
        <v>76</v>
      </c>
      <c r="AY254" s="10" t="s">
        <v>133</v>
      </c>
      <c r="BE254" s="200">
        <f t="shared" si="14"/>
        <v>0</v>
      </c>
      <c r="BF254" s="200">
        <f t="shared" si="15"/>
        <v>0</v>
      </c>
      <c r="BG254" s="200">
        <f t="shared" si="16"/>
        <v>0</v>
      </c>
      <c r="BH254" s="200">
        <f t="shared" si="17"/>
        <v>0</v>
      </c>
      <c r="BI254" s="200">
        <f t="shared" si="18"/>
        <v>0</v>
      </c>
      <c r="BJ254" s="10" t="s">
        <v>72</v>
      </c>
      <c r="BK254" s="200">
        <f t="shared" si="19"/>
        <v>0</v>
      </c>
      <c r="BL254" s="10" t="s">
        <v>559</v>
      </c>
      <c r="BM254" s="10" t="s">
        <v>950</v>
      </c>
    </row>
    <row r="255" spans="2:65" s="27" customFormat="1" ht="31.5" customHeight="1">
      <c r="B255" s="28"/>
      <c r="C255" s="189" t="s">
        <v>594</v>
      </c>
      <c r="D255" s="189" t="s">
        <v>135</v>
      </c>
      <c r="E255" s="190" t="s">
        <v>951</v>
      </c>
      <c r="F255" s="191" t="s">
        <v>952</v>
      </c>
      <c r="G255" s="192" t="s">
        <v>156</v>
      </c>
      <c r="H255" s="193">
        <v>2</v>
      </c>
      <c r="I255" s="194"/>
      <c r="J255" s="195">
        <f t="shared" si="10"/>
        <v>0</v>
      </c>
      <c r="K255" s="191" t="s">
        <v>139</v>
      </c>
      <c r="L255" s="49"/>
      <c r="M255" s="196"/>
      <c r="N255" s="197" t="s">
        <v>38</v>
      </c>
      <c r="O255" s="29"/>
      <c r="P255" s="198">
        <f t="shared" si="11"/>
        <v>0</v>
      </c>
      <c r="Q255" s="198">
        <v>0</v>
      </c>
      <c r="R255" s="198">
        <f t="shared" si="12"/>
        <v>0</v>
      </c>
      <c r="S255" s="198">
        <v>0</v>
      </c>
      <c r="T255" s="199">
        <f t="shared" si="13"/>
        <v>0</v>
      </c>
      <c r="AR255" s="10" t="s">
        <v>438</v>
      </c>
      <c r="AT255" s="10" t="s">
        <v>135</v>
      </c>
      <c r="AU255" s="10" t="s">
        <v>76</v>
      </c>
      <c r="AY255" s="10" t="s">
        <v>133</v>
      </c>
      <c r="BE255" s="200">
        <f t="shared" si="14"/>
        <v>0</v>
      </c>
      <c r="BF255" s="200">
        <f t="shared" si="15"/>
        <v>0</v>
      </c>
      <c r="BG255" s="200">
        <f t="shared" si="16"/>
        <v>0</v>
      </c>
      <c r="BH255" s="200">
        <f t="shared" si="17"/>
        <v>0</v>
      </c>
      <c r="BI255" s="200">
        <f t="shared" si="18"/>
        <v>0</v>
      </c>
      <c r="BJ255" s="10" t="s">
        <v>72</v>
      </c>
      <c r="BK255" s="200">
        <f t="shared" si="19"/>
        <v>0</v>
      </c>
      <c r="BL255" s="10" t="s">
        <v>438</v>
      </c>
      <c r="BM255" s="10" t="s">
        <v>953</v>
      </c>
    </row>
    <row r="256" spans="2:65" s="27" customFormat="1" ht="22.5" customHeight="1">
      <c r="B256" s="28"/>
      <c r="C256" s="242" t="s">
        <v>954</v>
      </c>
      <c r="D256" s="242" t="s">
        <v>285</v>
      </c>
      <c r="E256" s="243" t="s">
        <v>955</v>
      </c>
      <c r="F256" s="244" t="s">
        <v>956</v>
      </c>
      <c r="G256" s="245" t="s">
        <v>156</v>
      </c>
      <c r="H256" s="246">
        <v>2</v>
      </c>
      <c r="I256" s="247"/>
      <c r="J256" s="248">
        <f t="shared" si="10"/>
        <v>0</v>
      </c>
      <c r="K256" s="244"/>
      <c r="L256" s="249"/>
      <c r="M256" s="250"/>
      <c r="N256" s="251" t="s">
        <v>38</v>
      </c>
      <c r="O256" s="29"/>
      <c r="P256" s="198">
        <f t="shared" si="11"/>
        <v>0</v>
      </c>
      <c r="Q256" s="198">
        <v>0.010400000000000001</v>
      </c>
      <c r="R256" s="198">
        <f t="shared" si="12"/>
        <v>0.020800000000000003</v>
      </c>
      <c r="S256" s="198">
        <v>0</v>
      </c>
      <c r="T256" s="199">
        <f t="shared" si="13"/>
        <v>0</v>
      </c>
      <c r="AR256" s="10" t="s">
        <v>559</v>
      </c>
      <c r="AT256" s="10" t="s">
        <v>285</v>
      </c>
      <c r="AU256" s="10" t="s">
        <v>76</v>
      </c>
      <c r="AY256" s="10" t="s">
        <v>133</v>
      </c>
      <c r="BE256" s="200">
        <f t="shared" si="14"/>
        <v>0</v>
      </c>
      <c r="BF256" s="200">
        <f t="shared" si="15"/>
        <v>0</v>
      </c>
      <c r="BG256" s="200">
        <f t="shared" si="16"/>
        <v>0</v>
      </c>
      <c r="BH256" s="200">
        <f t="shared" si="17"/>
        <v>0</v>
      </c>
      <c r="BI256" s="200">
        <f t="shared" si="18"/>
        <v>0</v>
      </c>
      <c r="BJ256" s="10" t="s">
        <v>72</v>
      </c>
      <c r="BK256" s="200">
        <f t="shared" si="19"/>
        <v>0</v>
      </c>
      <c r="BL256" s="10" t="s">
        <v>559</v>
      </c>
      <c r="BM256" s="10" t="s">
        <v>957</v>
      </c>
    </row>
    <row r="257" spans="2:65" s="27" customFormat="1" ht="31.5" customHeight="1">
      <c r="B257" s="28"/>
      <c r="C257" s="189" t="s">
        <v>958</v>
      </c>
      <c r="D257" s="189" t="s">
        <v>135</v>
      </c>
      <c r="E257" s="190" t="s">
        <v>959</v>
      </c>
      <c r="F257" s="191" t="s">
        <v>960</v>
      </c>
      <c r="G257" s="192" t="s">
        <v>156</v>
      </c>
      <c r="H257" s="193">
        <v>2.5</v>
      </c>
      <c r="I257" s="194"/>
      <c r="J257" s="195">
        <f t="shared" si="10"/>
        <v>0</v>
      </c>
      <c r="K257" s="191" t="s">
        <v>139</v>
      </c>
      <c r="L257" s="49"/>
      <c r="M257" s="196"/>
      <c r="N257" s="197" t="s">
        <v>38</v>
      </c>
      <c r="O257" s="29"/>
      <c r="P257" s="198">
        <f t="shared" si="11"/>
        <v>0</v>
      </c>
      <c r="Q257" s="198">
        <v>0</v>
      </c>
      <c r="R257" s="198">
        <f t="shared" si="12"/>
        <v>0</v>
      </c>
      <c r="S257" s="198">
        <v>0</v>
      </c>
      <c r="T257" s="199">
        <f t="shared" si="13"/>
        <v>0</v>
      </c>
      <c r="AR257" s="10" t="s">
        <v>438</v>
      </c>
      <c r="AT257" s="10" t="s">
        <v>135</v>
      </c>
      <c r="AU257" s="10" t="s">
        <v>76</v>
      </c>
      <c r="AY257" s="10" t="s">
        <v>133</v>
      </c>
      <c r="BE257" s="200">
        <f t="shared" si="14"/>
        <v>0</v>
      </c>
      <c r="BF257" s="200">
        <f t="shared" si="15"/>
        <v>0</v>
      </c>
      <c r="BG257" s="200">
        <f t="shared" si="16"/>
        <v>0</v>
      </c>
      <c r="BH257" s="200">
        <f t="shared" si="17"/>
        <v>0</v>
      </c>
      <c r="BI257" s="200">
        <f t="shared" si="18"/>
        <v>0</v>
      </c>
      <c r="BJ257" s="10" t="s">
        <v>72</v>
      </c>
      <c r="BK257" s="200">
        <f t="shared" si="19"/>
        <v>0</v>
      </c>
      <c r="BL257" s="10" t="s">
        <v>438</v>
      </c>
      <c r="BM257" s="10" t="s">
        <v>961</v>
      </c>
    </row>
    <row r="258" spans="2:65" s="27" customFormat="1" ht="22.5" customHeight="1">
      <c r="B258" s="28"/>
      <c r="C258" s="242" t="s">
        <v>962</v>
      </c>
      <c r="D258" s="242" t="s">
        <v>285</v>
      </c>
      <c r="E258" s="243" t="s">
        <v>963</v>
      </c>
      <c r="F258" s="244" t="s">
        <v>964</v>
      </c>
      <c r="G258" s="245" t="s">
        <v>156</v>
      </c>
      <c r="H258" s="246">
        <v>2.5</v>
      </c>
      <c r="I258" s="247"/>
      <c r="J258" s="248">
        <f t="shared" si="10"/>
        <v>0</v>
      </c>
      <c r="K258" s="244"/>
      <c r="L258" s="249"/>
      <c r="M258" s="250"/>
      <c r="N258" s="251" t="s">
        <v>38</v>
      </c>
      <c r="O258" s="29"/>
      <c r="P258" s="198">
        <f t="shared" si="11"/>
        <v>0</v>
      </c>
      <c r="Q258" s="198">
        <v>0.010400000000000001</v>
      </c>
      <c r="R258" s="198">
        <f t="shared" si="12"/>
        <v>0.026000000000000002</v>
      </c>
      <c r="S258" s="198">
        <v>0</v>
      </c>
      <c r="T258" s="199">
        <f t="shared" si="13"/>
        <v>0</v>
      </c>
      <c r="AR258" s="10" t="s">
        <v>559</v>
      </c>
      <c r="AT258" s="10" t="s">
        <v>285</v>
      </c>
      <c r="AU258" s="10" t="s">
        <v>76</v>
      </c>
      <c r="AY258" s="10" t="s">
        <v>133</v>
      </c>
      <c r="BE258" s="200">
        <f t="shared" si="14"/>
        <v>0</v>
      </c>
      <c r="BF258" s="200">
        <f t="shared" si="15"/>
        <v>0</v>
      </c>
      <c r="BG258" s="200">
        <f t="shared" si="16"/>
        <v>0</v>
      </c>
      <c r="BH258" s="200">
        <f t="shared" si="17"/>
        <v>0</v>
      </c>
      <c r="BI258" s="200">
        <f t="shared" si="18"/>
        <v>0</v>
      </c>
      <c r="BJ258" s="10" t="s">
        <v>72</v>
      </c>
      <c r="BK258" s="200">
        <f t="shared" si="19"/>
        <v>0</v>
      </c>
      <c r="BL258" s="10" t="s">
        <v>559</v>
      </c>
      <c r="BM258" s="10" t="s">
        <v>965</v>
      </c>
    </row>
    <row r="259" spans="2:65" s="27" customFormat="1" ht="31.5" customHeight="1">
      <c r="B259" s="28"/>
      <c r="C259" s="189" t="s">
        <v>966</v>
      </c>
      <c r="D259" s="189" t="s">
        <v>135</v>
      </c>
      <c r="E259" s="190" t="s">
        <v>967</v>
      </c>
      <c r="F259" s="191" t="s">
        <v>968</v>
      </c>
      <c r="G259" s="192" t="s">
        <v>311</v>
      </c>
      <c r="H259" s="193">
        <v>3</v>
      </c>
      <c r="I259" s="194"/>
      <c r="J259" s="195">
        <f t="shared" si="10"/>
        <v>0</v>
      </c>
      <c r="K259" s="191" t="s">
        <v>139</v>
      </c>
      <c r="L259" s="49"/>
      <c r="M259" s="196"/>
      <c r="N259" s="197" t="s">
        <v>38</v>
      </c>
      <c r="O259" s="29"/>
      <c r="P259" s="198">
        <f t="shared" si="11"/>
        <v>0</v>
      </c>
      <c r="Q259" s="198">
        <v>0</v>
      </c>
      <c r="R259" s="198">
        <f t="shared" si="12"/>
        <v>0</v>
      </c>
      <c r="S259" s="198">
        <v>0</v>
      </c>
      <c r="T259" s="199">
        <f t="shared" si="13"/>
        <v>0</v>
      </c>
      <c r="AR259" s="10" t="s">
        <v>438</v>
      </c>
      <c r="AT259" s="10" t="s">
        <v>135</v>
      </c>
      <c r="AU259" s="10" t="s">
        <v>76</v>
      </c>
      <c r="AY259" s="10" t="s">
        <v>133</v>
      </c>
      <c r="BE259" s="200">
        <f t="shared" si="14"/>
        <v>0</v>
      </c>
      <c r="BF259" s="200">
        <f t="shared" si="15"/>
        <v>0</v>
      </c>
      <c r="BG259" s="200">
        <f t="shared" si="16"/>
        <v>0</v>
      </c>
      <c r="BH259" s="200">
        <f t="shared" si="17"/>
        <v>0</v>
      </c>
      <c r="BI259" s="200">
        <f t="shared" si="18"/>
        <v>0</v>
      </c>
      <c r="BJ259" s="10" t="s">
        <v>72</v>
      </c>
      <c r="BK259" s="200">
        <f t="shared" si="19"/>
        <v>0</v>
      </c>
      <c r="BL259" s="10" t="s">
        <v>438</v>
      </c>
      <c r="BM259" s="10" t="s">
        <v>969</v>
      </c>
    </row>
    <row r="260" spans="2:65" s="27" customFormat="1" ht="22.5" customHeight="1">
      <c r="B260" s="28"/>
      <c r="C260" s="242" t="s">
        <v>970</v>
      </c>
      <c r="D260" s="242" t="s">
        <v>285</v>
      </c>
      <c r="E260" s="243" t="s">
        <v>971</v>
      </c>
      <c r="F260" s="244" t="s">
        <v>972</v>
      </c>
      <c r="G260" s="245" t="s">
        <v>311</v>
      </c>
      <c r="H260" s="246">
        <v>1</v>
      </c>
      <c r="I260" s="247"/>
      <c r="J260" s="248">
        <f t="shared" si="10"/>
        <v>0</v>
      </c>
      <c r="K260" s="244"/>
      <c r="L260" s="249"/>
      <c r="M260" s="250"/>
      <c r="N260" s="251" t="s">
        <v>38</v>
      </c>
      <c r="O260" s="29"/>
      <c r="P260" s="198">
        <f t="shared" si="11"/>
        <v>0</v>
      </c>
      <c r="Q260" s="198">
        <v>0.00011</v>
      </c>
      <c r="R260" s="198">
        <f t="shared" si="12"/>
        <v>0.00011</v>
      </c>
      <c r="S260" s="198">
        <v>0</v>
      </c>
      <c r="T260" s="199">
        <f t="shared" si="13"/>
        <v>0</v>
      </c>
      <c r="AR260" s="10" t="s">
        <v>559</v>
      </c>
      <c r="AT260" s="10" t="s">
        <v>285</v>
      </c>
      <c r="AU260" s="10" t="s">
        <v>76</v>
      </c>
      <c r="AY260" s="10" t="s">
        <v>133</v>
      </c>
      <c r="BE260" s="200">
        <f t="shared" si="14"/>
        <v>0</v>
      </c>
      <c r="BF260" s="200">
        <f t="shared" si="15"/>
        <v>0</v>
      </c>
      <c r="BG260" s="200">
        <f t="shared" si="16"/>
        <v>0</v>
      </c>
      <c r="BH260" s="200">
        <f t="shared" si="17"/>
        <v>0</v>
      </c>
      <c r="BI260" s="200">
        <f t="shared" si="18"/>
        <v>0</v>
      </c>
      <c r="BJ260" s="10" t="s">
        <v>72</v>
      </c>
      <c r="BK260" s="200">
        <f t="shared" si="19"/>
        <v>0</v>
      </c>
      <c r="BL260" s="10" t="s">
        <v>559</v>
      </c>
      <c r="BM260" s="10" t="s">
        <v>973</v>
      </c>
    </row>
    <row r="261" spans="2:65" s="27" customFormat="1" ht="22.5" customHeight="1">
      <c r="B261" s="28"/>
      <c r="C261" s="242" t="s">
        <v>974</v>
      </c>
      <c r="D261" s="242" t="s">
        <v>285</v>
      </c>
      <c r="E261" s="243" t="s">
        <v>975</v>
      </c>
      <c r="F261" s="244" t="s">
        <v>976</v>
      </c>
      <c r="G261" s="245" t="s">
        <v>311</v>
      </c>
      <c r="H261" s="246">
        <v>2</v>
      </c>
      <c r="I261" s="247"/>
      <c r="J261" s="248">
        <f t="shared" si="10"/>
        <v>0</v>
      </c>
      <c r="K261" s="244"/>
      <c r="L261" s="249"/>
      <c r="M261" s="250"/>
      <c r="N261" s="251" t="s">
        <v>38</v>
      </c>
      <c r="O261" s="29"/>
      <c r="P261" s="198">
        <f t="shared" si="11"/>
        <v>0</v>
      </c>
      <c r="Q261" s="198">
        <v>0.0005</v>
      </c>
      <c r="R261" s="198">
        <f t="shared" si="12"/>
        <v>0.001</v>
      </c>
      <c r="S261" s="198">
        <v>0</v>
      </c>
      <c r="T261" s="199">
        <f t="shared" si="13"/>
        <v>0</v>
      </c>
      <c r="AR261" s="10" t="s">
        <v>559</v>
      </c>
      <c r="AT261" s="10" t="s">
        <v>285</v>
      </c>
      <c r="AU261" s="10" t="s">
        <v>76</v>
      </c>
      <c r="AY261" s="10" t="s">
        <v>133</v>
      </c>
      <c r="BE261" s="200">
        <f t="shared" si="14"/>
        <v>0</v>
      </c>
      <c r="BF261" s="200">
        <f t="shared" si="15"/>
        <v>0</v>
      </c>
      <c r="BG261" s="200">
        <f t="shared" si="16"/>
        <v>0</v>
      </c>
      <c r="BH261" s="200">
        <f t="shared" si="17"/>
        <v>0</v>
      </c>
      <c r="BI261" s="200">
        <f t="shared" si="18"/>
        <v>0</v>
      </c>
      <c r="BJ261" s="10" t="s">
        <v>72</v>
      </c>
      <c r="BK261" s="200">
        <f t="shared" si="19"/>
        <v>0</v>
      </c>
      <c r="BL261" s="10" t="s">
        <v>559</v>
      </c>
      <c r="BM261" s="10" t="s">
        <v>977</v>
      </c>
    </row>
    <row r="262" spans="2:65" s="27" customFormat="1" ht="31.5" customHeight="1">
      <c r="B262" s="28"/>
      <c r="C262" s="189" t="s">
        <v>978</v>
      </c>
      <c r="D262" s="189" t="s">
        <v>135</v>
      </c>
      <c r="E262" s="190" t="s">
        <v>979</v>
      </c>
      <c r="F262" s="191" t="s">
        <v>980</v>
      </c>
      <c r="G262" s="192" t="s">
        <v>311</v>
      </c>
      <c r="H262" s="193">
        <v>13</v>
      </c>
      <c r="I262" s="194"/>
      <c r="J262" s="195">
        <f t="shared" si="10"/>
        <v>0</v>
      </c>
      <c r="K262" s="191"/>
      <c r="L262" s="49"/>
      <c r="M262" s="196"/>
      <c r="N262" s="197" t="s">
        <v>38</v>
      </c>
      <c r="O262" s="29"/>
      <c r="P262" s="198">
        <f t="shared" si="11"/>
        <v>0</v>
      </c>
      <c r="Q262" s="198">
        <v>0</v>
      </c>
      <c r="R262" s="198">
        <f t="shared" si="12"/>
        <v>0</v>
      </c>
      <c r="S262" s="198">
        <v>0</v>
      </c>
      <c r="T262" s="199">
        <f t="shared" si="13"/>
        <v>0</v>
      </c>
      <c r="AR262" s="10" t="s">
        <v>438</v>
      </c>
      <c r="AT262" s="10" t="s">
        <v>135</v>
      </c>
      <c r="AU262" s="10" t="s">
        <v>76</v>
      </c>
      <c r="AY262" s="10" t="s">
        <v>133</v>
      </c>
      <c r="BE262" s="200">
        <f t="shared" si="14"/>
        <v>0</v>
      </c>
      <c r="BF262" s="200">
        <f t="shared" si="15"/>
        <v>0</v>
      </c>
      <c r="BG262" s="200">
        <f t="shared" si="16"/>
        <v>0</v>
      </c>
      <c r="BH262" s="200">
        <f t="shared" si="17"/>
        <v>0</v>
      </c>
      <c r="BI262" s="200">
        <f t="shared" si="18"/>
        <v>0</v>
      </c>
      <c r="BJ262" s="10" t="s">
        <v>72</v>
      </c>
      <c r="BK262" s="200">
        <f t="shared" si="19"/>
        <v>0</v>
      </c>
      <c r="BL262" s="10" t="s">
        <v>438</v>
      </c>
      <c r="BM262" s="10" t="s">
        <v>981</v>
      </c>
    </row>
    <row r="263" spans="2:65" s="27" customFormat="1" ht="22.5" customHeight="1">
      <c r="B263" s="28"/>
      <c r="C263" s="242" t="s">
        <v>982</v>
      </c>
      <c r="D263" s="242" t="s">
        <v>285</v>
      </c>
      <c r="E263" s="243" t="s">
        <v>983</v>
      </c>
      <c r="F263" s="244" t="s">
        <v>984</v>
      </c>
      <c r="G263" s="245" t="s">
        <v>311</v>
      </c>
      <c r="H263" s="246">
        <v>1</v>
      </c>
      <c r="I263" s="247"/>
      <c r="J263" s="248">
        <f t="shared" si="10"/>
        <v>0</v>
      </c>
      <c r="K263" s="244"/>
      <c r="L263" s="249"/>
      <c r="M263" s="250"/>
      <c r="N263" s="251" t="s">
        <v>38</v>
      </c>
      <c r="O263" s="29"/>
      <c r="P263" s="198">
        <f t="shared" si="11"/>
        <v>0</v>
      </c>
      <c r="Q263" s="198">
        <v>0.00011</v>
      </c>
      <c r="R263" s="198">
        <f t="shared" si="12"/>
        <v>0.00011</v>
      </c>
      <c r="S263" s="198">
        <v>0</v>
      </c>
      <c r="T263" s="199">
        <f t="shared" si="13"/>
        <v>0</v>
      </c>
      <c r="AR263" s="10" t="s">
        <v>559</v>
      </c>
      <c r="AT263" s="10" t="s">
        <v>285</v>
      </c>
      <c r="AU263" s="10" t="s">
        <v>76</v>
      </c>
      <c r="AY263" s="10" t="s">
        <v>133</v>
      </c>
      <c r="BE263" s="200">
        <f t="shared" si="14"/>
        <v>0</v>
      </c>
      <c r="BF263" s="200">
        <f t="shared" si="15"/>
        <v>0</v>
      </c>
      <c r="BG263" s="200">
        <f t="shared" si="16"/>
        <v>0</v>
      </c>
      <c r="BH263" s="200">
        <f t="shared" si="17"/>
        <v>0</v>
      </c>
      <c r="BI263" s="200">
        <f t="shared" si="18"/>
        <v>0</v>
      </c>
      <c r="BJ263" s="10" t="s">
        <v>72</v>
      </c>
      <c r="BK263" s="200">
        <f t="shared" si="19"/>
        <v>0</v>
      </c>
      <c r="BL263" s="10" t="s">
        <v>559</v>
      </c>
      <c r="BM263" s="10" t="s">
        <v>985</v>
      </c>
    </row>
    <row r="264" spans="2:65" s="27" customFormat="1" ht="22.5" customHeight="1">
      <c r="B264" s="28"/>
      <c r="C264" s="242" t="s">
        <v>986</v>
      </c>
      <c r="D264" s="242" t="s">
        <v>285</v>
      </c>
      <c r="E264" s="243" t="s">
        <v>987</v>
      </c>
      <c r="F264" s="244" t="s">
        <v>988</v>
      </c>
      <c r="G264" s="245" t="s">
        <v>311</v>
      </c>
      <c r="H264" s="246">
        <v>2</v>
      </c>
      <c r="I264" s="247"/>
      <c r="J264" s="248">
        <f t="shared" si="10"/>
        <v>0</v>
      </c>
      <c r="K264" s="244"/>
      <c r="L264" s="249"/>
      <c r="M264" s="250"/>
      <c r="N264" s="251" t="s">
        <v>38</v>
      </c>
      <c r="O264" s="29"/>
      <c r="P264" s="198">
        <f t="shared" si="11"/>
        <v>0</v>
      </c>
      <c r="Q264" s="198">
        <v>0.001</v>
      </c>
      <c r="R264" s="198">
        <f t="shared" si="12"/>
        <v>0.002</v>
      </c>
      <c r="S264" s="198">
        <v>0</v>
      </c>
      <c r="T264" s="199">
        <f t="shared" si="13"/>
        <v>0</v>
      </c>
      <c r="AR264" s="10" t="s">
        <v>559</v>
      </c>
      <c r="AT264" s="10" t="s">
        <v>285</v>
      </c>
      <c r="AU264" s="10" t="s">
        <v>76</v>
      </c>
      <c r="AY264" s="10" t="s">
        <v>133</v>
      </c>
      <c r="BE264" s="200">
        <f t="shared" si="14"/>
        <v>0</v>
      </c>
      <c r="BF264" s="200">
        <f t="shared" si="15"/>
        <v>0</v>
      </c>
      <c r="BG264" s="200">
        <f t="shared" si="16"/>
        <v>0</v>
      </c>
      <c r="BH264" s="200">
        <f t="shared" si="17"/>
        <v>0</v>
      </c>
      <c r="BI264" s="200">
        <f t="shared" si="18"/>
        <v>0</v>
      </c>
      <c r="BJ264" s="10" t="s">
        <v>72</v>
      </c>
      <c r="BK264" s="200">
        <f t="shared" si="19"/>
        <v>0</v>
      </c>
      <c r="BL264" s="10" t="s">
        <v>559</v>
      </c>
      <c r="BM264" s="10" t="s">
        <v>989</v>
      </c>
    </row>
    <row r="265" spans="2:65" s="27" customFormat="1" ht="22.5" customHeight="1">
      <c r="B265" s="28"/>
      <c r="C265" s="242" t="s">
        <v>990</v>
      </c>
      <c r="D265" s="242" t="s">
        <v>285</v>
      </c>
      <c r="E265" s="243" t="s">
        <v>991</v>
      </c>
      <c r="F265" s="244" t="s">
        <v>992</v>
      </c>
      <c r="G265" s="245" t="s">
        <v>311</v>
      </c>
      <c r="H265" s="246">
        <v>2</v>
      </c>
      <c r="I265" s="247"/>
      <c r="J265" s="248">
        <f t="shared" si="10"/>
        <v>0</v>
      </c>
      <c r="K265" s="244"/>
      <c r="L265" s="249"/>
      <c r="M265" s="250"/>
      <c r="N265" s="251" t="s">
        <v>38</v>
      </c>
      <c r="O265" s="29"/>
      <c r="P265" s="198">
        <f t="shared" si="11"/>
        <v>0</v>
      </c>
      <c r="Q265" s="198">
        <v>0.001</v>
      </c>
      <c r="R265" s="198">
        <f t="shared" si="12"/>
        <v>0.002</v>
      </c>
      <c r="S265" s="198">
        <v>0</v>
      </c>
      <c r="T265" s="199">
        <f t="shared" si="13"/>
        <v>0</v>
      </c>
      <c r="AR265" s="10" t="s">
        <v>559</v>
      </c>
      <c r="AT265" s="10" t="s">
        <v>285</v>
      </c>
      <c r="AU265" s="10" t="s">
        <v>76</v>
      </c>
      <c r="AY265" s="10" t="s">
        <v>133</v>
      </c>
      <c r="BE265" s="200">
        <f t="shared" si="14"/>
        <v>0</v>
      </c>
      <c r="BF265" s="200">
        <f t="shared" si="15"/>
        <v>0</v>
      </c>
      <c r="BG265" s="200">
        <f t="shared" si="16"/>
        <v>0</v>
      </c>
      <c r="BH265" s="200">
        <f t="shared" si="17"/>
        <v>0</v>
      </c>
      <c r="BI265" s="200">
        <f t="shared" si="18"/>
        <v>0</v>
      </c>
      <c r="BJ265" s="10" t="s">
        <v>72</v>
      </c>
      <c r="BK265" s="200">
        <f t="shared" si="19"/>
        <v>0</v>
      </c>
      <c r="BL265" s="10" t="s">
        <v>559</v>
      </c>
      <c r="BM265" s="10" t="s">
        <v>993</v>
      </c>
    </row>
    <row r="266" spans="2:65" s="27" customFormat="1" ht="22.5" customHeight="1">
      <c r="B266" s="28"/>
      <c r="C266" s="242" t="s">
        <v>994</v>
      </c>
      <c r="D266" s="242" t="s">
        <v>285</v>
      </c>
      <c r="E266" s="243" t="s">
        <v>995</v>
      </c>
      <c r="F266" s="244" t="s">
        <v>996</v>
      </c>
      <c r="G266" s="245" t="s">
        <v>311</v>
      </c>
      <c r="H266" s="246">
        <v>4</v>
      </c>
      <c r="I266" s="247"/>
      <c r="J266" s="248">
        <f t="shared" si="10"/>
        <v>0</v>
      </c>
      <c r="K266" s="244"/>
      <c r="L266" s="249"/>
      <c r="M266" s="250"/>
      <c r="N266" s="251" t="s">
        <v>38</v>
      </c>
      <c r="O266" s="29"/>
      <c r="P266" s="198">
        <f t="shared" si="11"/>
        <v>0</v>
      </c>
      <c r="Q266" s="198">
        <v>0.00019999999999999998</v>
      </c>
      <c r="R266" s="198">
        <f t="shared" si="12"/>
        <v>0.0007999999999999999</v>
      </c>
      <c r="S266" s="198">
        <v>0</v>
      </c>
      <c r="T266" s="199">
        <f t="shared" si="13"/>
        <v>0</v>
      </c>
      <c r="AR266" s="10" t="s">
        <v>559</v>
      </c>
      <c r="AT266" s="10" t="s">
        <v>285</v>
      </c>
      <c r="AU266" s="10" t="s">
        <v>76</v>
      </c>
      <c r="AY266" s="10" t="s">
        <v>133</v>
      </c>
      <c r="BE266" s="200">
        <f t="shared" si="14"/>
        <v>0</v>
      </c>
      <c r="BF266" s="200">
        <f t="shared" si="15"/>
        <v>0</v>
      </c>
      <c r="BG266" s="200">
        <f t="shared" si="16"/>
        <v>0</v>
      </c>
      <c r="BH266" s="200">
        <f t="shared" si="17"/>
        <v>0</v>
      </c>
      <c r="BI266" s="200">
        <f t="shared" si="18"/>
        <v>0</v>
      </c>
      <c r="BJ266" s="10" t="s">
        <v>72</v>
      </c>
      <c r="BK266" s="200">
        <f t="shared" si="19"/>
        <v>0</v>
      </c>
      <c r="BL266" s="10" t="s">
        <v>559</v>
      </c>
      <c r="BM266" s="10" t="s">
        <v>997</v>
      </c>
    </row>
    <row r="267" spans="2:51" s="201" customFormat="1" ht="13.5">
      <c r="B267" s="202"/>
      <c r="C267" s="203"/>
      <c r="D267" s="204" t="s">
        <v>141</v>
      </c>
      <c r="E267" s="205"/>
      <c r="F267" s="206" t="s">
        <v>998</v>
      </c>
      <c r="G267" s="203"/>
      <c r="H267" s="207">
        <v>4</v>
      </c>
      <c r="I267" s="208"/>
      <c r="J267" s="203"/>
      <c r="K267" s="203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141</v>
      </c>
      <c r="AU267" s="213" t="s">
        <v>76</v>
      </c>
      <c r="AV267" s="201" t="s">
        <v>76</v>
      </c>
      <c r="AW267" s="201" t="s">
        <v>31</v>
      </c>
      <c r="AX267" s="201" t="s">
        <v>72</v>
      </c>
      <c r="AY267" s="213" t="s">
        <v>133</v>
      </c>
    </row>
    <row r="268" spans="2:65" s="27" customFormat="1" ht="31.5" customHeight="1">
      <c r="B268" s="28"/>
      <c r="C268" s="242" t="s">
        <v>999</v>
      </c>
      <c r="D268" s="242" t="s">
        <v>285</v>
      </c>
      <c r="E268" s="243" t="s">
        <v>1000</v>
      </c>
      <c r="F268" s="244" t="s">
        <v>1001</v>
      </c>
      <c r="G268" s="245" t="s">
        <v>311</v>
      </c>
      <c r="H268" s="246">
        <v>5</v>
      </c>
      <c r="I268" s="247"/>
      <c r="J268" s="248">
        <f>ROUND(I268*H268,2)</f>
        <v>0</v>
      </c>
      <c r="K268" s="244"/>
      <c r="L268" s="249"/>
      <c r="M268" s="250"/>
      <c r="N268" s="251" t="s">
        <v>38</v>
      </c>
      <c r="O268" s="29"/>
      <c r="P268" s="198">
        <f>O268*H268</f>
        <v>0</v>
      </c>
      <c r="Q268" s="198">
        <v>0.00017999999999999998</v>
      </c>
      <c r="R268" s="198">
        <f>Q268*H268</f>
        <v>0.0009</v>
      </c>
      <c r="S268" s="198">
        <v>0</v>
      </c>
      <c r="T268" s="199">
        <f>S268*H268</f>
        <v>0</v>
      </c>
      <c r="AR268" s="10" t="s">
        <v>559</v>
      </c>
      <c r="AT268" s="10" t="s">
        <v>285</v>
      </c>
      <c r="AU268" s="10" t="s">
        <v>76</v>
      </c>
      <c r="AY268" s="10" t="s">
        <v>133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0" t="s">
        <v>72</v>
      </c>
      <c r="BK268" s="200">
        <f>ROUND(I268*H268,2)</f>
        <v>0</v>
      </c>
      <c r="BL268" s="10" t="s">
        <v>559</v>
      </c>
      <c r="BM268" s="10" t="s">
        <v>1002</v>
      </c>
    </row>
    <row r="269" spans="2:65" s="27" customFormat="1" ht="31.5" customHeight="1">
      <c r="B269" s="28"/>
      <c r="C269" s="242" t="s">
        <v>1003</v>
      </c>
      <c r="D269" s="242" t="s">
        <v>285</v>
      </c>
      <c r="E269" s="243" t="s">
        <v>1004</v>
      </c>
      <c r="F269" s="244" t="s">
        <v>1005</v>
      </c>
      <c r="G269" s="245" t="s">
        <v>311</v>
      </c>
      <c r="H269" s="246">
        <v>3</v>
      </c>
      <c r="I269" s="247"/>
      <c r="J269" s="248">
        <f>ROUND(I269*H269,2)</f>
        <v>0</v>
      </c>
      <c r="K269" s="244"/>
      <c r="L269" s="249"/>
      <c r="M269" s="250"/>
      <c r="N269" s="251" t="s">
        <v>38</v>
      </c>
      <c r="O269" s="29"/>
      <c r="P269" s="198">
        <f>O269*H269</f>
        <v>0</v>
      </c>
      <c r="Q269" s="198">
        <v>0.00017999999999999998</v>
      </c>
      <c r="R269" s="198">
        <f>Q269*H269</f>
        <v>0.0005399999999999999</v>
      </c>
      <c r="S269" s="198">
        <v>0</v>
      </c>
      <c r="T269" s="199">
        <f>S269*H269</f>
        <v>0</v>
      </c>
      <c r="AR269" s="10" t="s">
        <v>559</v>
      </c>
      <c r="AT269" s="10" t="s">
        <v>285</v>
      </c>
      <c r="AU269" s="10" t="s">
        <v>76</v>
      </c>
      <c r="AY269" s="10" t="s">
        <v>133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0" t="s">
        <v>72</v>
      </c>
      <c r="BK269" s="200">
        <f>ROUND(I269*H269,2)</f>
        <v>0</v>
      </c>
      <c r="BL269" s="10" t="s">
        <v>559</v>
      </c>
      <c r="BM269" s="10" t="s">
        <v>1006</v>
      </c>
    </row>
    <row r="270" spans="2:65" s="27" customFormat="1" ht="31.5" customHeight="1">
      <c r="B270" s="28"/>
      <c r="C270" s="242" t="s">
        <v>1007</v>
      </c>
      <c r="D270" s="242" t="s">
        <v>285</v>
      </c>
      <c r="E270" s="243" t="s">
        <v>1008</v>
      </c>
      <c r="F270" s="244" t="s">
        <v>1009</v>
      </c>
      <c r="G270" s="245" t="s">
        <v>311</v>
      </c>
      <c r="H270" s="246">
        <v>2</v>
      </c>
      <c r="I270" s="247"/>
      <c r="J270" s="248">
        <f>ROUND(I270*H270,2)</f>
        <v>0</v>
      </c>
      <c r="K270" s="244"/>
      <c r="L270" s="249"/>
      <c r="M270" s="250"/>
      <c r="N270" s="251" t="s">
        <v>38</v>
      </c>
      <c r="O270" s="29"/>
      <c r="P270" s="198">
        <f>O270*H270</f>
        <v>0</v>
      </c>
      <c r="Q270" s="198">
        <v>0.00017999999999999998</v>
      </c>
      <c r="R270" s="198">
        <f>Q270*H270</f>
        <v>0.00035999999999999997</v>
      </c>
      <c r="S270" s="198">
        <v>0</v>
      </c>
      <c r="T270" s="199">
        <f>S270*H270</f>
        <v>0</v>
      </c>
      <c r="AR270" s="10" t="s">
        <v>559</v>
      </c>
      <c r="AT270" s="10" t="s">
        <v>285</v>
      </c>
      <c r="AU270" s="10" t="s">
        <v>76</v>
      </c>
      <c r="AY270" s="10" t="s">
        <v>133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0" t="s">
        <v>72</v>
      </c>
      <c r="BK270" s="200">
        <f>ROUND(I270*H270,2)</f>
        <v>0</v>
      </c>
      <c r="BL270" s="10" t="s">
        <v>559</v>
      </c>
      <c r="BM270" s="10" t="s">
        <v>1010</v>
      </c>
    </row>
    <row r="271" spans="2:63" s="171" customFormat="1" ht="29.25" customHeight="1">
      <c r="B271" s="172"/>
      <c r="C271" s="173"/>
      <c r="D271" s="186" t="s">
        <v>66</v>
      </c>
      <c r="E271" s="187" t="s">
        <v>1011</v>
      </c>
      <c r="F271" s="187" t="s">
        <v>1012</v>
      </c>
      <c r="G271" s="173"/>
      <c r="H271" s="173"/>
      <c r="I271" s="176"/>
      <c r="J271" s="188">
        <f>BK271</f>
        <v>0</v>
      </c>
      <c r="K271" s="173"/>
      <c r="L271" s="178"/>
      <c r="M271" s="179"/>
      <c r="N271" s="180"/>
      <c r="O271" s="180"/>
      <c r="P271" s="181">
        <f>SUM(P272:P282)</f>
        <v>0</v>
      </c>
      <c r="Q271" s="180"/>
      <c r="R271" s="181">
        <f>SUM(R272:R282)</f>
        <v>0.29660000000000003</v>
      </c>
      <c r="S271" s="180"/>
      <c r="T271" s="182">
        <f>SUM(T272:T282)</f>
        <v>0</v>
      </c>
      <c r="AR271" s="183" t="s">
        <v>79</v>
      </c>
      <c r="AT271" s="184" t="s">
        <v>66</v>
      </c>
      <c r="AU271" s="184" t="s">
        <v>72</v>
      </c>
      <c r="AY271" s="183" t="s">
        <v>133</v>
      </c>
      <c r="BK271" s="185">
        <f>SUM(BK272:BK282)</f>
        <v>0</v>
      </c>
    </row>
    <row r="272" spans="2:65" s="27" customFormat="1" ht="22.5" customHeight="1">
      <c r="B272" s="28"/>
      <c r="C272" s="189" t="s">
        <v>1013</v>
      </c>
      <c r="D272" s="189" t="s">
        <v>135</v>
      </c>
      <c r="E272" s="190" t="s">
        <v>1014</v>
      </c>
      <c r="F272" s="191" t="s">
        <v>1015</v>
      </c>
      <c r="G272" s="192" t="s">
        <v>566</v>
      </c>
      <c r="H272" s="193">
        <v>1</v>
      </c>
      <c r="I272" s="194"/>
      <c r="J272" s="195">
        <f>ROUND(I272*H272,2)</f>
        <v>0</v>
      </c>
      <c r="K272" s="191"/>
      <c r="L272" s="49"/>
      <c r="M272" s="196"/>
      <c r="N272" s="197" t="s">
        <v>38</v>
      </c>
      <c r="O272" s="29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AR272" s="10" t="s">
        <v>438</v>
      </c>
      <c r="AT272" s="10" t="s">
        <v>135</v>
      </c>
      <c r="AU272" s="10" t="s">
        <v>76</v>
      </c>
      <c r="AY272" s="10" t="s">
        <v>133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0" t="s">
        <v>72</v>
      </c>
      <c r="BK272" s="200">
        <f>ROUND(I272*H272,2)</f>
        <v>0</v>
      </c>
      <c r="BL272" s="10" t="s">
        <v>438</v>
      </c>
      <c r="BM272" s="10" t="s">
        <v>1016</v>
      </c>
    </row>
    <row r="273" spans="2:65" s="27" customFormat="1" ht="31.5" customHeight="1">
      <c r="B273" s="28"/>
      <c r="C273" s="242" t="s">
        <v>1017</v>
      </c>
      <c r="D273" s="242" t="s">
        <v>285</v>
      </c>
      <c r="E273" s="243" t="s">
        <v>1018</v>
      </c>
      <c r="F273" s="244" t="s">
        <v>1019</v>
      </c>
      <c r="G273" s="245" t="s">
        <v>311</v>
      </c>
      <c r="H273" s="246">
        <v>1</v>
      </c>
      <c r="I273" s="247"/>
      <c r="J273" s="248">
        <f>ROUND(I273*H273,2)</f>
        <v>0</v>
      </c>
      <c r="K273" s="244"/>
      <c r="L273" s="249"/>
      <c r="M273" s="250"/>
      <c r="N273" s="251" t="s">
        <v>38</v>
      </c>
      <c r="O273" s="29"/>
      <c r="P273" s="198">
        <f>O273*H273</f>
        <v>0</v>
      </c>
      <c r="Q273" s="198">
        <v>0.25</v>
      </c>
      <c r="R273" s="198">
        <f>Q273*H273</f>
        <v>0.25</v>
      </c>
      <c r="S273" s="198">
        <v>0</v>
      </c>
      <c r="T273" s="199">
        <f>S273*H273</f>
        <v>0</v>
      </c>
      <c r="AR273" s="10" t="s">
        <v>559</v>
      </c>
      <c r="AT273" s="10" t="s">
        <v>285</v>
      </c>
      <c r="AU273" s="10" t="s">
        <v>76</v>
      </c>
      <c r="AY273" s="10" t="s">
        <v>133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0" t="s">
        <v>72</v>
      </c>
      <c r="BK273" s="200">
        <f>ROUND(I273*H273,2)</f>
        <v>0</v>
      </c>
      <c r="BL273" s="10" t="s">
        <v>559</v>
      </c>
      <c r="BM273" s="10" t="s">
        <v>1020</v>
      </c>
    </row>
    <row r="274" spans="2:51" s="201" customFormat="1" ht="27">
      <c r="B274" s="202"/>
      <c r="C274" s="203"/>
      <c r="D274" s="204" t="s">
        <v>141</v>
      </c>
      <c r="E274" s="205"/>
      <c r="F274" s="206" t="s">
        <v>1021</v>
      </c>
      <c r="G274" s="203"/>
      <c r="H274" s="207">
        <v>1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141</v>
      </c>
      <c r="AU274" s="213" t="s">
        <v>76</v>
      </c>
      <c r="AV274" s="201" t="s">
        <v>76</v>
      </c>
      <c r="AW274" s="201" t="s">
        <v>31</v>
      </c>
      <c r="AX274" s="201" t="s">
        <v>72</v>
      </c>
      <c r="AY274" s="213" t="s">
        <v>133</v>
      </c>
    </row>
    <row r="275" spans="2:65" s="27" customFormat="1" ht="22.5" customHeight="1">
      <c r="B275" s="28"/>
      <c r="C275" s="189" t="s">
        <v>1022</v>
      </c>
      <c r="D275" s="189" t="s">
        <v>135</v>
      </c>
      <c r="E275" s="190" t="s">
        <v>1023</v>
      </c>
      <c r="F275" s="191" t="s">
        <v>1024</v>
      </c>
      <c r="G275" s="192" t="s">
        <v>311</v>
      </c>
      <c r="H275" s="193">
        <v>1</v>
      </c>
      <c r="I275" s="194"/>
      <c r="J275" s="195">
        <f>ROUND(I275*H275,2)</f>
        <v>0</v>
      </c>
      <c r="K275" s="191"/>
      <c r="L275" s="49"/>
      <c r="M275" s="196"/>
      <c r="N275" s="197" t="s">
        <v>38</v>
      </c>
      <c r="O275" s="29"/>
      <c r="P275" s="198">
        <f>O275*H275</f>
        <v>0</v>
      </c>
      <c r="Q275" s="198">
        <v>0</v>
      </c>
      <c r="R275" s="198">
        <f>Q275*H275</f>
        <v>0</v>
      </c>
      <c r="S275" s="198">
        <v>0</v>
      </c>
      <c r="T275" s="199">
        <f>S275*H275</f>
        <v>0</v>
      </c>
      <c r="AR275" s="10" t="s">
        <v>438</v>
      </c>
      <c r="AT275" s="10" t="s">
        <v>135</v>
      </c>
      <c r="AU275" s="10" t="s">
        <v>76</v>
      </c>
      <c r="AY275" s="10" t="s">
        <v>133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0" t="s">
        <v>72</v>
      </c>
      <c r="BK275" s="200">
        <f>ROUND(I275*H275,2)</f>
        <v>0</v>
      </c>
      <c r="BL275" s="10" t="s">
        <v>438</v>
      </c>
      <c r="BM275" s="10" t="s">
        <v>1025</v>
      </c>
    </row>
    <row r="276" spans="2:65" s="27" customFormat="1" ht="22.5" customHeight="1">
      <c r="B276" s="28"/>
      <c r="C276" s="242" t="s">
        <v>1026</v>
      </c>
      <c r="D276" s="242" t="s">
        <v>285</v>
      </c>
      <c r="E276" s="243" t="s">
        <v>1027</v>
      </c>
      <c r="F276" s="244" t="s">
        <v>1028</v>
      </c>
      <c r="G276" s="245" t="s">
        <v>728</v>
      </c>
      <c r="H276" s="246">
        <v>1</v>
      </c>
      <c r="I276" s="247"/>
      <c r="J276" s="248">
        <f>ROUND(I276*H276,2)</f>
        <v>0</v>
      </c>
      <c r="K276" s="244"/>
      <c r="L276" s="249"/>
      <c r="M276" s="250"/>
      <c r="N276" s="251" t="s">
        <v>38</v>
      </c>
      <c r="O276" s="29"/>
      <c r="P276" s="198">
        <f>O276*H276</f>
        <v>0</v>
      </c>
      <c r="Q276" s="198">
        <v>0.0176</v>
      </c>
      <c r="R276" s="198">
        <f>Q276*H276</f>
        <v>0.0176</v>
      </c>
      <c r="S276" s="198">
        <v>0</v>
      </c>
      <c r="T276" s="199">
        <f>S276*H276</f>
        <v>0</v>
      </c>
      <c r="AR276" s="10" t="s">
        <v>559</v>
      </c>
      <c r="AT276" s="10" t="s">
        <v>285</v>
      </c>
      <c r="AU276" s="10" t="s">
        <v>76</v>
      </c>
      <c r="AY276" s="10" t="s">
        <v>133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0" t="s">
        <v>72</v>
      </c>
      <c r="BK276" s="200">
        <f>ROUND(I276*H276,2)</f>
        <v>0</v>
      </c>
      <c r="BL276" s="10" t="s">
        <v>559</v>
      </c>
      <c r="BM276" s="10" t="s">
        <v>1029</v>
      </c>
    </row>
    <row r="277" spans="2:51" s="201" customFormat="1" ht="13.5">
      <c r="B277" s="202"/>
      <c r="C277" s="203"/>
      <c r="D277" s="204" t="s">
        <v>141</v>
      </c>
      <c r="E277" s="205"/>
      <c r="F277" s="206" t="s">
        <v>1030</v>
      </c>
      <c r="G277" s="203"/>
      <c r="H277" s="207">
        <v>1</v>
      </c>
      <c r="I277" s="208"/>
      <c r="J277" s="203"/>
      <c r="K277" s="203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141</v>
      </c>
      <c r="AU277" s="213" t="s">
        <v>76</v>
      </c>
      <c r="AV277" s="201" t="s">
        <v>76</v>
      </c>
      <c r="AW277" s="201" t="s">
        <v>31</v>
      </c>
      <c r="AX277" s="201" t="s">
        <v>72</v>
      </c>
      <c r="AY277" s="213" t="s">
        <v>133</v>
      </c>
    </row>
    <row r="278" spans="2:65" s="27" customFormat="1" ht="22.5" customHeight="1">
      <c r="B278" s="28"/>
      <c r="C278" s="242" t="s">
        <v>1031</v>
      </c>
      <c r="D278" s="242" t="s">
        <v>285</v>
      </c>
      <c r="E278" s="243" t="s">
        <v>1032</v>
      </c>
      <c r="F278" s="244" t="s">
        <v>1033</v>
      </c>
      <c r="G278" s="245" t="s">
        <v>311</v>
      </c>
      <c r="H278" s="246">
        <v>1</v>
      </c>
      <c r="I278" s="247"/>
      <c r="J278" s="248">
        <f>ROUND(I278*H278,2)</f>
        <v>0</v>
      </c>
      <c r="K278" s="244"/>
      <c r="L278" s="249"/>
      <c r="M278" s="250"/>
      <c r="N278" s="251" t="s">
        <v>38</v>
      </c>
      <c r="O278" s="29"/>
      <c r="P278" s="198">
        <f>O278*H278</f>
        <v>0</v>
      </c>
      <c r="Q278" s="198">
        <v>0.029</v>
      </c>
      <c r="R278" s="198">
        <f>Q278*H278</f>
        <v>0.029</v>
      </c>
      <c r="S278" s="198">
        <v>0</v>
      </c>
      <c r="T278" s="199">
        <f>S278*H278</f>
        <v>0</v>
      </c>
      <c r="AR278" s="10" t="s">
        <v>559</v>
      </c>
      <c r="AT278" s="10" t="s">
        <v>285</v>
      </c>
      <c r="AU278" s="10" t="s">
        <v>76</v>
      </c>
      <c r="AY278" s="10" t="s">
        <v>133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0" t="s">
        <v>72</v>
      </c>
      <c r="BK278" s="200">
        <f>ROUND(I278*H278,2)</f>
        <v>0</v>
      </c>
      <c r="BL278" s="10" t="s">
        <v>559</v>
      </c>
      <c r="BM278" s="10" t="s">
        <v>1034</v>
      </c>
    </row>
    <row r="279" spans="2:51" s="201" customFormat="1" ht="13.5">
      <c r="B279" s="202"/>
      <c r="C279" s="203"/>
      <c r="D279" s="204" t="s">
        <v>141</v>
      </c>
      <c r="E279" s="205"/>
      <c r="F279" s="206" t="s">
        <v>1035</v>
      </c>
      <c r="G279" s="203"/>
      <c r="H279" s="207">
        <v>1</v>
      </c>
      <c r="I279" s="208"/>
      <c r="J279" s="203"/>
      <c r="K279" s="203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141</v>
      </c>
      <c r="AU279" s="213" t="s">
        <v>76</v>
      </c>
      <c r="AV279" s="201" t="s">
        <v>76</v>
      </c>
      <c r="AW279" s="201" t="s">
        <v>31</v>
      </c>
      <c r="AX279" s="201" t="s">
        <v>72</v>
      </c>
      <c r="AY279" s="213" t="s">
        <v>133</v>
      </c>
    </row>
    <row r="280" spans="2:65" s="27" customFormat="1" ht="22.5" customHeight="1">
      <c r="B280" s="28"/>
      <c r="C280" s="189" t="s">
        <v>1036</v>
      </c>
      <c r="D280" s="189" t="s">
        <v>135</v>
      </c>
      <c r="E280" s="190" t="s">
        <v>1037</v>
      </c>
      <c r="F280" s="191" t="s">
        <v>1038</v>
      </c>
      <c r="G280" s="192" t="s">
        <v>582</v>
      </c>
      <c r="H280" s="252"/>
      <c r="I280" s="194"/>
      <c r="J280" s="195">
        <f>ROUND(I280*H280,2)</f>
        <v>0</v>
      </c>
      <c r="K280" s="191"/>
      <c r="L280" s="49"/>
      <c r="M280" s="196"/>
      <c r="N280" s="197" t="s">
        <v>38</v>
      </c>
      <c r="O280" s="29"/>
      <c r="P280" s="198">
        <f>O280*H280</f>
        <v>0</v>
      </c>
      <c r="Q280" s="198">
        <v>0</v>
      </c>
      <c r="R280" s="198">
        <f>Q280*H280</f>
        <v>0</v>
      </c>
      <c r="S280" s="198">
        <v>0</v>
      </c>
      <c r="T280" s="199">
        <f>S280*H280</f>
        <v>0</v>
      </c>
      <c r="AR280" s="10" t="s">
        <v>559</v>
      </c>
      <c r="AT280" s="10" t="s">
        <v>135</v>
      </c>
      <c r="AU280" s="10" t="s">
        <v>76</v>
      </c>
      <c r="AY280" s="10" t="s">
        <v>133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0" t="s">
        <v>72</v>
      </c>
      <c r="BK280" s="200">
        <f>ROUND(I280*H280,2)</f>
        <v>0</v>
      </c>
      <c r="BL280" s="10" t="s">
        <v>559</v>
      </c>
      <c r="BM280" s="10" t="s">
        <v>1039</v>
      </c>
    </row>
    <row r="281" spans="2:65" s="27" customFormat="1" ht="22.5" customHeight="1">
      <c r="B281" s="28"/>
      <c r="C281" s="189" t="s">
        <v>1040</v>
      </c>
      <c r="D281" s="189" t="s">
        <v>135</v>
      </c>
      <c r="E281" s="190" t="s">
        <v>580</v>
      </c>
      <c r="F281" s="191" t="s">
        <v>581</v>
      </c>
      <c r="G281" s="192" t="s">
        <v>582</v>
      </c>
      <c r="H281" s="252"/>
      <c r="I281" s="194"/>
      <c r="J281" s="195">
        <f>ROUND(I281*H281,2)</f>
        <v>0</v>
      </c>
      <c r="K281" s="191"/>
      <c r="L281" s="49"/>
      <c r="M281" s="196"/>
      <c r="N281" s="197" t="s">
        <v>38</v>
      </c>
      <c r="O281" s="29"/>
      <c r="P281" s="198">
        <f>O281*H281</f>
        <v>0</v>
      </c>
      <c r="Q281" s="198">
        <v>0</v>
      </c>
      <c r="R281" s="198">
        <f>Q281*H281</f>
        <v>0</v>
      </c>
      <c r="S281" s="198">
        <v>0</v>
      </c>
      <c r="T281" s="199">
        <f>S281*H281</f>
        <v>0</v>
      </c>
      <c r="AR281" s="10" t="s">
        <v>438</v>
      </c>
      <c r="AT281" s="10" t="s">
        <v>135</v>
      </c>
      <c r="AU281" s="10" t="s">
        <v>76</v>
      </c>
      <c r="AY281" s="10" t="s">
        <v>133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0" t="s">
        <v>72</v>
      </c>
      <c r="BK281" s="200">
        <f>ROUND(I281*H281,2)</f>
        <v>0</v>
      </c>
      <c r="BL281" s="10" t="s">
        <v>438</v>
      </c>
      <c r="BM281" s="10" t="s">
        <v>1041</v>
      </c>
    </row>
    <row r="282" spans="2:65" s="27" customFormat="1" ht="22.5" customHeight="1">
      <c r="B282" s="28"/>
      <c r="C282" s="189" t="s">
        <v>1042</v>
      </c>
      <c r="D282" s="189" t="s">
        <v>135</v>
      </c>
      <c r="E282" s="190" t="s">
        <v>1043</v>
      </c>
      <c r="F282" s="191" t="s">
        <v>1044</v>
      </c>
      <c r="G282" s="192" t="s">
        <v>582</v>
      </c>
      <c r="H282" s="252"/>
      <c r="I282" s="194"/>
      <c r="J282" s="195">
        <f>ROUND(I282*H282,2)</f>
        <v>0</v>
      </c>
      <c r="K282" s="191"/>
      <c r="L282" s="49"/>
      <c r="M282" s="196"/>
      <c r="N282" s="255" t="s">
        <v>38</v>
      </c>
      <c r="O282" s="256"/>
      <c r="P282" s="257">
        <f>O282*H282</f>
        <v>0</v>
      </c>
      <c r="Q282" s="257">
        <v>0</v>
      </c>
      <c r="R282" s="257">
        <f>Q282*H282</f>
        <v>0</v>
      </c>
      <c r="S282" s="257">
        <v>0</v>
      </c>
      <c r="T282" s="258">
        <f>S282*H282</f>
        <v>0</v>
      </c>
      <c r="AR282" s="10" t="s">
        <v>438</v>
      </c>
      <c r="AT282" s="10" t="s">
        <v>135</v>
      </c>
      <c r="AU282" s="10" t="s">
        <v>76</v>
      </c>
      <c r="AY282" s="10" t="s">
        <v>133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0" t="s">
        <v>72</v>
      </c>
      <c r="BK282" s="200">
        <f>ROUND(I282*H282,2)</f>
        <v>0</v>
      </c>
      <c r="BL282" s="10" t="s">
        <v>438</v>
      </c>
      <c r="BM282" s="10" t="s">
        <v>1045</v>
      </c>
    </row>
    <row r="283" spans="2:12" s="27" customFormat="1" ht="6.75" customHeight="1">
      <c r="B283" s="44"/>
      <c r="C283" s="45"/>
      <c r="D283" s="45"/>
      <c r="E283" s="45"/>
      <c r="F283" s="45"/>
      <c r="G283" s="45"/>
      <c r="H283" s="45"/>
      <c r="I283" s="130"/>
      <c r="J283" s="45"/>
      <c r="K283" s="45"/>
      <c r="L283" s="49"/>
    </row>
  </sheetData>
  <sheetProtection selectLockedCells="1" selectUnlockedCells="1"/>
  <autoFilter ref="C98:K282"/>
  <mergeCells count="9">
    <mergeCell ref="E47:H47"/>
    <mergeCell ref="E89:H89"/>
    <mergeCell ref="E91:H91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98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03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88</v>
      </c>
      <c r="G1" s="364" t="s">
        <v>89</v>
      </c>
      <c r="H1" s="364"/>
      <c r="I1" s="107"/>
      <c r="J1" s="106" t="s">
        <v>90</v>
      </c>
      <c r="K1" s="105" t="s">
        <v>91</v>
      </c>
      <c r="L1" s="106" t="s">
        <v>92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0" t="s">
        <v>81</v>
      </c>
    </row>
    <row r="3" spans="2:46" ht="6.75" customHeight="1">
      <c r="B3" s="11"/>
      <c r="C3" s="12"/>
      <c r="D3" s="12"/>
      <c r="E3" s="12"/>
      <c r="F3" s="12"/>
      <c r="G3" s="12"/>
      <c r="H3" s="12"/>
      <c r="I3" s="108"/>
      <c r="J3" s="12"/>
      <c r="K3" s="13"/>
      <c r="AT3" s="10" t="s">
        <v>76</v>
      </c>
    </row>
    <row r="4" spans="2:46" ht="36.75" customHeight="1">
      <c r="B4" s="14"/>
      <c r="C4" s="15"/>
      <c r="D4" s="16" t="s">
        <v>93</v>
      </c>
      <c r="E4" s="15"/>
      <c r="F4" s="15"/>
      <c r="G4" s="15"/>
      <c r="H4" s="15"/>
      <c r="I4" s="109"/>
      <c r="J4" s="15"/>
      <c r="K4" s="17"/>
      <c r="M4" s="18" t="s">
        <v>12</v>
      </c>
      <c r="AT4" s="10" t="s">
        <v>6</v>
      </c>
    </row>
    <row r="5" spans="2:11" ht="6.75" customHeight="1">
      <c r="B5" s="14"/>
      <c r="C5" s="15"/>
      <c r="D5" s="15"/>
      <c r="E5" s="15"/>
      <c r="F5" s="15"/>
      <c r="G5" s="15"/>
      <c r="H5" s="15"/>
      <c r="I5" s="109"/>
      <c r="J5" s="15"/>
      <c r="K5" s="17"/>
    </row>
    <row r="6" spans="2:11" ht="15">
      <c r="B6" s="14"/>
      <c r="C6" s="15"/>
      <c r="D6" s="23" t="s">
        <v>17</v>
      </c>
      <c r="E6" s="15"/>
      <c r="F6" s="15"/>
      <c r="G6" s="15"/>
      <c r="H6" s="15"/>
      <c r="I6" s="109"/>
      <c r="J6" s="15"/>
      <c r="K6" s="17"/>
    </row>
    <row r="7" spans="2:11" ht="22.5" customHeight="1">
      <c r="B7" s="14"/>
      <c r="C7" s="15"/>
      <c r="D7" s="15"/>
      <c r="E7" s="365" t="str">
        <f>'Rekapitulace stavby'!K6</f>
        <v>K.Vary - Goethova vyhlídka - Přípojka vody a kanalizace</v>
      </c>
      <c r="F7" s="365"/>
      <c r="G7" s="365"/>
      <c r="H7" s="365"/>
      <c r="I7" s="109"/>
      <c r="J7" s="15"/>
      <c r="K7" s="17"/>
    </row>
    <row r="8" spans="2:11" s="27" customFormat="1" ht="15">
      <c r="B8" s="28"/>
      <c r="C8" s="29"/>
      <c r="D8" s="23" t="s">
        <v>94</v>
      </c>
      <c r="E8" s="29"/>
      <c r="F8" s="29"/>
      <c r="G8" s="29"/>
      <c r="H8" s="29"/>
      <c r="I8" s="110"/>
      <c r="J8" s="29"/>
      <c r="K8" s="32"/>
    </row>
    <row r="9" spans="2:11" s="27" customFormat="1" ht="36.75" customHeight="1">
      <c r="B9" s="28"/>
      <c r="C9" s="29"/>
      <c r="D9" s="29"/>
      <c r="E9" s="353" t="s">
        <v>1046</v>
      </c>
      <c r="F9" s="353"/>
      <c r="G9" s="353"/>
      <c r="H9" s="353"/>
      <c r="I9" s="110"/>
      <c r="J9" s="29"/>
      <c r="K9" s="32"/>
    </row>
    <row r="10" spans="2:11" s="27" customFormat="1" ht="13.5">
      <c r="B10" s="28"/>
      <c r="C10" s="29"/>
      <c r="D10" s="29"/>
      <c r="E10" s="29"/>
      <c r="F10" s="29"/>
      <c r="G10" s="29"/>
      <c r="H10" s="29"/>
      <c r="I10" s="110"/>
      <c r="J10" s="29"/>
      <c r="K10" s="32"/>
    </row>
    <row r="11" spans="2:11" s="27" customFormat="1" ht="14.25" customHeight="1">
      <c r="B11" s="28"/>
      <c r="C11" s="29"/>
      <c r="D11" s="23" t="s">
        <v>19</v>
      </c>
      <c r="E11" s="29"/>
      <c r="F11" s="21"/>
      <c r="G11" s="29"/>
      <c r="H11" s="29"/>
      <c r="I11" s="111" t="s">
        <v>20</v>
      </c>
      <c r="J11" s="21"/>
      <c r="K11" s="32"/>
    </row>
    <row r="12" spans="2:11" s="27" customFormat="1" ht="14.25" customHeight="1">
      <c r="B12" s="28"/>
      <c r="C12" s="29"/>
      <c r="D12" s="23" t="s">
        <v>21</v>
      </c>
      <c r="E12" s="29"/>
      <c r="F12" s="21" t="s">
        <v>22</v>
      </c>
      <c r="G12" s="29"/>
      <c r="H12" s="29"/>
      <c r="I12" s="111" t="s">
        <v>23</v>
      </c>
      <c r="J12" s="63" t="str">
        <f>'Rekapitulace stavby'!AN8</f>
        <v>7. 6. 2017</v>
      </c>
      <c r="K12" s="32"/>
    </row>
    <row r="13" spans="2:11" s="27" customFormat="1" ht="10.5" customHeight="1">
      <c r="B13" s="28"/>
      <c r="C13" s="29"/>
      <c r="D13" s="29"/>
      <c r="E13" s="29"/>
      <c r="F13" s="29"/>
      <c r="G13" s="29"/>
      <c r="H13" s="29"/>
      <c r="I13" s="110"/>
      <c r="J13" s="29"/>
      <c r="K13" s="32"/>
    </row>
    <row r="14" spans="2:11" s="27" customFormat="1" ht="14.25" customHeight="1">
      <c r="B14" s="28"/>
      <c r="C14" s="29"/>
      <c r="D14" s="23" t="s">
        <v>25</v>
      </c>
      <c r="E14" s="29"/>
      <c r="F14" s="29"/>
      <c r="G14" s="29"/>
      <c r="H14" s="29"/>
      <c r="I14" s="111" t="s">
        <v>26</v>
      </c>
      <c r="J14" s="21">
        <f>IF('Rekapitulace stavby'!AN10="","",'Rekapitulace stavby'!AN10)</f>
      </c>
      <c r="K14" s="32"/>
    </row>
    <row r="15" spans="2:11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1" t="s">
        <v>27</v>
      </c>
      <c r="J15" s="21">
        <f>IF('Rekapitulace stavby'!AN11="","",'Rekapitulace stavby'!AN11)</f>
      </c>
      <c r="K15" s="32"/>
    </row>
    <row r="16" spans="2:11" s="27" customFormat="1" ht="6.75" customHeight="1">
      <c r="B16" s="28"/>
      <c r="C16" s="29"/>
      <c r="D16" s="29"/>
      <c r="E16" s="29"/>
      <c r="F16" s="29"/>
      <c r="G16" s="29"/>
      <c r="H16" s="29"/>
      <c r="I16" s="110"/>
      <c r="J16" s="29"/>
      <c r="K16" s="32"/>
    </row>
    <row r="17" spans="2:11" s="27" customFormat="1" ht="14.25" customHeight="1">
      <c r="B17" s="28"/>
      <c r="C17" s="29"/>
      <c r="D17" s="23" t="s">
        <v>28</v>
      </c>
      <c r="E17" s="29"/>
      <c r="F17" s="29"/>
      <c r="G17" s="29"/>
      <c r="H17" s="29"/>
      <c r="I17" s="111" t="s">
        <v>26</v>
      </c>
      <c r="J17" s="21">
        <f>IF('Rekapitulace stavby'!AN13="Vyplň údaj","",IF('Rekapitulace stavby'!AN13="","",'Rekapitulace stavby'!AN13))</f>
      </c>
      <c r="K17" s="32"/>
    </row>
    <row r="18" spans="2:11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1" t="s">
        <v>27</v>
      </c>
      <c r="J18" s="21">
        <f>IF('Rekapitulace stavby'!AN14="Vyplň údaj","",IF('Rekapitulace stavby'!AN14="","",'Rekapitulace stavby'!AN14))</f>
      </c>
      <c r="K18" s="32"/>
    </row>
    <row r="19" spans="2:11" s="27" customFormat="1" ht="6.75" customHeight="1">
      <c r="B19" s="28"/>
      <c r="C19" s="29"/>
      <c r="D19" s="29"/>
      <c r="E19" s="29"/>
      <c r="F19" s="29"/>
      <c r="G19" s="29"/>
      <c r="H19" s="29"/>
      <c r="I19" s="110"/>
      <c r="J19" s="29"/>
      <c r="K19" s="32"/>
    </row>
    <row r="20" spans="2:11" s="27" customFormat="1" ht="14.25" customHeight="1">
      <c r="B20" s="28"/>
      <c r="C20" s="29"/>
      <c r="D20" s="23" t="s">
        <v>30</v>
      </c>
      <c r="E20" s="29"/>
      <c r="F20" s="29"/>
      <c r="G20" s="29"/>
      <c r="H20" s="29"/>
      <c r="I20" s="111" t="s">
        <v>26</v>
      </c>
      <c r="J20" s="21">
        <f>IF('Rekapitulace stavby'!AN16="","",'Rekapitulace stavby'!AN16)</f>
      </c>
      <c r="K20" s="32"/>
    </row>
    <row r="21" spans="2:11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1" t="s">
        <v>27</v>
      </c>
      <c r="J21" s="21">
        <f>IF('Rekapitulace stavby'!AN17="","",'Rekapitulace stavby'!AN17)</f>
      </c>
      <c r="K21" s="32"/>
    </row>
    <row r="22" spans="2:11" s="27" customFormat="1" ht="6.75" customHeight="1">
      <c r="B22" s="28"/>
      <c r="C22" s="29"/>
      <c r="D22" s="29"/>
      <c r="E22" s="29"/>
      <c r="F22" s="29"/>
      <c r="G22" s="29"/>
      <c r="H22" s="29"/>
      <c r="I22" s="110"/>
      <c r="J22" s="29"/>
      <c r="K22" s="32"/>
    </row>
    <row r="23" spans="2:11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0"/>
      <c r="J23" s="29"/>
      <c r="K23" s="32"/>
    </row>
    <row r="24" spans="2:11" s="112" customFormat="1" ht="22.5" customHeight="1">
      <c r="B24" s="113"/>
      <c r="C24" s="114"/>
      <c r="D24" s="114"/>
      <c r="E24" s="346"/>
      <c r="F24" s="346"/>
      <c r="G24" s="346"/>
      <c r="H24" s="346"/>
      <c r="I24" s="115"/>
      <c r="J24" s="114"/>
      <c r="K24" s="116"/>
    </row>
    <row r="25" spans="2:11" s="27" customFormat="1" ht="6.75" customHeight="1">
      <c r="B25" s="28"/>
      <c r="C25" s="29"/>
      <c r="D25" s="29"/>
      <c r="E25" s="29"/>
      <c r="F25" s="29"/>
      <c r="G25" s="29"/>
      <c r="H25" s="29"/>
      <c r="I25" s="110"/>
      <c r="J25" s="29"/>
      <c r="K25" s="32"/>
    </row>
    <row r="26" spans="2:11" s="27" customFormat="1" ht="6.75" customHeight="1">
      <c r="B26" s="28"/>
      <c r="C26" s="29"/>
      <c r="D26" s="75"/>
      <c r="E26" s="75"/>
      <c r="F26" s="75"/>
      <c r="G26" s="75"/>
      <c r="H26" s="75"/>
      <c r="I26" s="117"/>
      <c r="J26" s="75"/>
      <c r="K26" s="118"/>
    </row>
    <row r="27" spans="2:11" s="27" customFormat="1" ht="25.5" customHeight="1">
      <c r="B27" s="28"/>
      <c r="C27" s="29"/>
      <c r="D27" s="119" t="s">
        <v>33</v>
      </c>
      <c r="E27" s="29"/>
      <c r="F27" s="29"/>
      <c r="G27" s="29"/>
      <c r="H27" s="29"/>
      <c r="I27" s="110"/>
      <c r="J27" s="79">
        <f>ROUND(J89,2)</f>
        <v>0</v>
      </c>
      <c r="K27" s="32"/>
    </row>
    <row r="28" spans="2:11" s="27" customFormat="1" ht="6.75" customHeight="1">
      <c r="B28" s="28"/>
      <c r="C28" s="29"/>
      <c r="D28" s="75"/>
      <c r="E28" s="75"/>
      <c r="F28" s="75"/>
      <c r="G28" s="75"/>
      <c r="H28" s="75"/>
      <c r="I28" s="117"/>
      <c r="J28" s="75"/>
      <c r="K28" s="118"/>
    </row>
    <row r="29" spans="2:11" s="27" customFormat="1" ht="14.25" customHeight="1">
      <c r="B29" s="28"/>
      <c r="C29" s="29"/>
      <c r="D29" s="29"/>
      <c r="E29" s="29"/>
      <c r="F29" s="33" t="s">
        <v>35</v>
      </c>
      <c r="G29" s="29"/>
      <c r="H29" s="29"/>
      <c r="I29" s="120" t="s">
        <v>34</v>
      </c>
      <c r="J29" s="33" t="s">
        <v>36</v>
      </c>
      <c r="K29" s="32"/>
    </row>
    <row r="30" spans="2:11" s="27" customFormat="1" ht="14.25" customHeight="1">
      <c r="B30" s="28"/>
      <c r="C30" s="29"/>
      <c r="D30" s="37" t="s">
        <v>37</v>
      </c>
      <c r="E30" s="37" t="s">
        <v>38</v>
      </c>
      <c r="F30" s="121">
        <f>ROUND(SUM(BE89:BE216),2)</f>
        <v>0</v>
      </c>
      <c r="G30" s="29"/>
      <c r="H30" s="29"/>
      <c r="I30" s="122">
        <v>0.21000000000000002</v>
      </c>
      <c r="J30" s="121">
        <f>ROUND(ROUND((SUM(BE89:BE216)),2)*I30,2)</f>
        <v>0</v>
      </c>
      <c r="K30" s="32"/>
    </row>
    <row r="31" spans="2:11" s="27" customFormat="1" ht="14.25" customHeight="1">
      <c r="B31" s="28"/>
      <c r="C31" s="29"/>
      <c r="D31" s="29"/>
      <c r="E31" s="37" t="s">
        <v>39</v>
      </c>
      <c r="F31" s="121">
        <f>ROUND(SUM(BF89:BF216),2)</f>
        <v>0</v>
      </c>
      <c r="G31" s="29"/>
      <c r="H31" s="29"/>
      <c r="I31" s="122">
        <v>0.15000000000000002</v>
      </c>
      <c r="J31" s="121">
        <f>ROUND(ROUND((SUM(BF89:BF216)),2)*I31,2)</f>
        <v>0</v>
      </c>
      <c r="K31" s="32"/>
    </row>
    <row r="32" spans="2:11" s="27" customFormat="1" ht="14.25" customHeight="1" hidden="1">
      <c r="B32" s="28"/>
      <c r="C32" s="29"/>
      <c r="D32" s="29"/>
      <c r="E32" s="37" t="s">
        <v>40</v>
      </c>
      <c r="F32" s="121">
        <f>ROUND(SUM(BG89:BG216),2)</f>
        <v>0</v>
      </c>
      <c r="G32" s="29"/>
      <c r="H32" s="29"/>
      <c r="I32" s="122">
        <v>0.21000000000000002</v>
      </c>
      <c r="J32" s="121">
        <v>0</v>
      </c>
      <c r="K32" s="32"/>
    </row>
    <row r="33" spans="2:11" s="27" customFormat="1" ht="14.25" customHeight="1" hidden="1">
      <c r="B33" s="28"/>
      <c r="C33" s="29"/>
      <c r="D33" s="29"/>
      <c r="E33" s="37" t="s">
        <v>41</v>
      </c>
      <c r="F33" s="121">
        <f>ROUND(SUM(BH89:BH216),2)</f>
        <v>0</v>
      </c>
      <c r="G33" s="29"/>
      <c r="H33" s="29"/>
      <c r="I33" s="122">
        <v>0.15000000000000002</v>
      </c>
      <c r="J33" s="121">
        <v>0</v>
      </c>
      <c r="K33" s="32"/>
    </row>
    <row r="34" spans="2:11" s="27" customFormat="1" ht="14.25" customHeight="1" hidden="1">
      <c r="B34" s="28"/>
      <c r="C34" s="29"/>
      <c r="D34" s="29"/>
      <c r="E34" s="37" t="s">
        <v>42</v>
      </c>
      <c r="F34" s="121">
        <f>ROUND(SUM(BI89:BI216),2)</f>
        <v>0</v>
      </c>
      <c r="G34" s="29"/>
      <c r="H34" s="29"/>
      <c r="I34" s="122">
        <v>0</v>
      </c>
      <c r="J34" s="121">
        <v>0</v>
      </c>
      <c r="K34" s="32"/>
    </row>
    <row r="35" spans="2:11" s="27" customFormat="1" ht="6.75" customHeight="1">
      <c r="B35" s="28"/>
      <c r="C35" s="29"/>
      <c r="D35" s="29"/>
      <c r="E35" s="29"/>
      <c r="F35" s="29"/>
      <c r="G35" s="29"/>
      <c r="H35" s="29"/>
      <c r="I35" s="110"/>
      <c r="J35" s="29"/>
      <c r="K35" s="32"/>
    </row>
    <row r="36" spans="2:11" s="27" customFormat="1" ht="25.5" customHeight="1">
      <c r="B36" s="28"/>
      <c r="C36" s="123"/>
      <c r="D36" s="124" t="s">
        <v>43</v>
      </c>
      <c r="E36" s="69"/>
      <c r="F36" s="69"/>
      <c r="G36" s="125" t="s">
        <v>44</v>
      </c>
      <c r="H36" s="126" t="s">
        <v>45</v>
      </c>
      <c r="I36" s="127"/>
      <c r="J36" s="128">
        <f>SUM(J27:J34)</f>
        <v>0</v>
      </c>
      <c r="K36" s="129"/>
    </row>
    <row r="37" spans="2:11" s="27" customFormat="1" ht="14.25" customHeight="1">
      <c r="B37" s="44"/>
      <c r="C37" s="45"/>
      <c r="D37" s="45"/>
      <c r="E37" s="45"/>
      <c r="F37" s="45"/>
      <c r="G37" s="45"/>
      <c r="H37" s="45"/>
      <c r="I37" s="130"/>
      <c r="J37" s="45"/>
      <c r="K37" s="46"/>
    </row>
    <row r="41" spans="2:11" s="27" customFormat="1" ht="6.75" customHeight="1">
      <c r="B41" s="131"/>
      <c r="C41" s="132"/>
      <c r="D41" s="132"/>
      <c r="E41" s="132"/>
      <c r="F41" s="132"/>
      <c r="G41" s="132"/>
      <c r="H41" s="132"/>
      <c r="I41" s="133"/>
      <c r="J41" s="132"/>
      <c r="K41" s="134"/>
    </row>
    <row r="42" spans="2:11" s="27" customFormat="1" ht="36.75" customHeight="1">
      <c r="B42" s="28"/>
      <c r="C42" s="16" t="s">
        <v>96</v>
      </c>
      <c r="D42" s="29"/>
      <c r="E42" s="29"/>
      <c r="F42" s="29"/>
      <c r="G42" s="29"/>
      <c r="H42" s="29"/>
      <c r="I42" s="110"/>
      <c r="J42" s="29"/>
      <c r="K42" s="32"/>
    </row>
    <row r="43" spans="2:11" s="27" customFormat="1" ht="6.75" customHeight="1">
      <c r="B43" s="28"/>
      <c r="C43" s="29"/>
      <c r="D43" s="29"/>
      <c r="E43" s="29"/>
      <c r="F43" s="29"/>
      <c r="G43" s="29"/>
      <c r="H43" s="29"/>
      <c r="I43" s="110"/>
      <c r="J43" s="29"/>
      <c r="K43" s="32"/>
    </row>
    <row r="44" spans="2:11" s="27" customFormat="1" ht="14.25" customHeight="1">
      <c r="B44" s="28"/>
      <c r="C44" s="23" t="s">
        <v>17</v>
      </c>
      <c r="D44" s="29"/>
      <c r="E44" s="29"/>
      <c r="F44" s="29"/>
      <c r="G44" s="29"/>
      <c r="H44" s="29"/>
      <c r="I44" s="110"/>
      <c r="J44" s="29"/>
      <c r="K44" s="32"/>
    </row>
    <row r="45" spans="2:11" s="27" customFormat="1" ht="22.5" customHeight="1">
      <c r="B45" s="28"/>
      <c r="C45" s="29"/>
      <c r="D45" s="29"/>
      <c r="E45" s="365" t="str">
        <f>E7</f>
        <v>K.Vary - Goethova vyhlídka - Přípojka vody a kanalizace</v>
      </c>
      <c r="F45" s="365"/>
      <c r="G45" s="365"/>
      <c r="H45" s="365"/>
      <c r="I45" s="110"/>
      <c r="J45" s="29"/>
      <c r="K45" s="32"/>
    </row>
    <row r="46" spans="2:11" s="27" customFormat="1" ht="14.25" customHeight="1">
      <c r="B46" s="28"/>
      <c r="C46" s="23" t="s">
        <v>94</v>
      </c>
      <c r="D46" s="29"/>
      <c r="E46" s="29"/>
      <c r="F46" s="29"/>
      <c r="G46" s="29"/>
      <c r="H46" s="29"/>
      <c r="I46" s="110"/>
      <c r="J46" s="29"/>
      <c r="K46" s="32"/>
    </row>
    <row r="47" spans="2:11" s="27" customFormat="1" ht="23.25" customHeight="1">
      <c r="B47" s="28"/>
      <c r="C47" s="29"/>
      <c r="D47" s="29"/>
      <c r="E47" s="353" t="str">
        <f>E9</f>
        <v>3 - IO 03 Přípojka kanalizace</v>
      </c>
      <c r="F47" s="353"/>
      <c r="G47" s="353"/>
      <c r="H47" s="353"/>
      <c r="I47" s="110"/>
      <c r="J47" s="29"/>
      <c r="K47" s="32"/>
    </row>
    <row r="48" spans="2:11" s="27" customFormat="1" ht="6.75" customHeight="1">
      <c r="B48" s="28"/>
      <c r="C48" s="29"/>
      <c r="D48" s="29"/>
      <c r="E48" s="29"/>
      <c r="F48" s="29"/>
      <c r="G48" s="29"/>
      <c r="H48" s="29"/>
      <c r="I48" s="110"/>
      <c r="J48" s="29"/>
      <c r="K48" s="32"/>
    </row>
    <row r="49" spans="2:11" s="27" customFormat="1" ht="18" customHeight="1">
      <c r="B49" s="28"/>
      <c r="C49" s="23" t="s">
        <v>21</v>
      </c>
      <c r="D49" s="29"/>
      <c r="E49" s="29"/>
      <c r="F49" s="21" t="str">
        <f>F12</f>
        <v> </v>
      </c>
      <c r="G49" s="29"/>
      <c r="H49" s="29"/>
      <c r="I49" s="111" t="s">
        <v>23</v>
      </c>
      <c r="J49" s="63" t="str">
        <f>IF(J12="","",J12)</f>
        <v>7. 6. 2017</v>
      </c>
      <c r="K49" s="32"/>
    </row>
    <row r="50" spans="2:11" s="27" customFormat="1" ht="6.75" customHeight="1">
      <c r="B50" s="28"/>
      <c r="C50" s="29"/>
      <c r="D50" s="29"/>
      <c r="E50" s="29"/>
      <c r="F50" s="29"/>
      <c r="G50" s="29"/>
      <c r="H50" s="29"/>
      <c r="I50" s="110"/>
      <c r="J50" s="29"/>
      <c r="K50" s="32"/>
    </row>
    <row r="51" spans="2:11" s="27" customFormat="1" ht="15">
      <c r="B51" s="28"/>
      <c r="C51" s="23" t="s">
        <v>25</v>
      </c>
      <c r="D51" s="29"/>
      <c r="E51" s="29"/>
      <c r="F51" s="21" t="str">
        <f>E15</f>
        <v> </v>
      </c>
      <c r="G51" s="29"/>
      <c r="H51" s="29"/>
      <c r="I51" s="111" t="s">
        <v>30</v>
      </c>
      <c r="J51" s="21" t="str">
        <f>E21</f>
        <v> </v>
      </c>
      <c r="K51" s="32"/>
    </row>
    <row r="52" spans="2:11" s="27" customFormat="1" ht="14.25" customHeight="1">
      <c r="B52" s="28"/>
      <c r="C52" s="23" t="s">
        <v>28</v>
      </c>
      <c r="D52" s="29"/>
      <c r="E52" s="29"/>
      <c r="F52" s="21">
        <f>IF(E18="","",E18)</f>
      </c>
      <c r="G52" s="29"/>
      <c r="H52" s="29"/>
      <c r="I52" s="110"/>
      <c r="J52" s="29"/>
      <c r="K52" s="32"/>
    </row>
    <row r="53" spans="2:11" s="27" customFormat="1" ht="9.75" customHeight="1">
      <c r="B53" s="28"/>
      <c r="C53" s="29"/>
      <c r="D53" s="29"/>
      <c r="E53" s="29"/>
      <c r="F53" s="29"/>
      <c r="G53" s="29"/>
      <c r="H53" s="29"/>
      <c r="I53" s="110"/>
      <c r="J53" s="29"/>
      <c r="K53" s="32"/>
    </row>
    <row r="54" spans="2:11" s="27" customFormat="1" ht="29.25" customHeight="1">
      <c r="B54" s="28"/>
      <c r="C54" s="135" t="s">
        <v>97</v>
      </c>
      <c r="D54" s="123"/>
      <c r="E54" s="123"/>
      <c r="F54" s="123"/>
      <c r="G54" s="123"/>
      <c r="H54" s="123"/>
      <c r="I54" s="136"/>
      <c r="J54" s="137" t="s">
        <v>98</v>
      </c>
      <c r="K54" s="138"/>
    </row>
    <row r="55" spans="2:11" s="27" customFormat="1" ht="9.75" customHeight="1">
      <c r="B55" s="28"/>
      <c r="C55" s="29"/>
      <c r="D55" s="29"/>
      <c r="E55" s="29"/>
      <c r="F55" s="29"/>
      <c r="G55" s="29"/>
      <c r="H55" s="29"/>
      <c r="I55" s="110"/>
      <c r="J55" s="29"/>
      <c r="K55" s="32"/>
    </row>
    <row r="56" spans="2:47" s="27" customFormat="1" ht="29.25" customHeight="1">
      <c r="B56" s="28"/>
      <c r="C56" s="139" t="s">
        <v>99</v>
      </c>
      <c r="D56" s="29"/>
      <c r="E56" s="29"/>
      <c r="F56" s="29"/>
      <c r="G56" s="29"/>
      <c r="H56" s="29"/>
      <c r="I56" s="110"/>
      <c r="J56" s="79">
        <f>J89</f>
        <v>0</v>
      </c>
      <c r="K56" s="32"/>
      <c r="AU56" s="10" t="s">
        <v>100</v>
      </c>
    </row>
    <row r="57" spans="2:11" s="140" customFormat="1" ht="24.75" customHeight="1">
      <c r="B57" s="141"/>
      <c r="C57" s="142"/>
      <c r="D57" s="143" t="s">
        <v>101</v>
      </c>
      <c r="E57" s="144"/>
      <c r="F57" s="144"/>
      <c r="G57" s="144"/>
      <c r="H57" s="144"/>
      <c r="I57" s="145"/>
      <c r="J57" s="146">
        <f>J90</f>
        <v>0</v>
      </c>
      <c r="K57" s="147"/>
    </row>
    <row r="58" spans="2:11" s="148" customFormat="1" ht="19.5" customHeight="1">
      <c r="B58" s="149"/>
      <c r="C58" s="150"/>
      <c r="D58" s="151" t="s">
        <v>102</v>
      </c>
      <c r="E58" s="152"/>
      <c r="F58" s="152"/>
      <c r="G58" s="152"/>
      <c r="H58" s="152"/>
      <c r="I58" s="153"/>
      <c r="J58" s="154">
        <f>J91</f>
        <v>0</v>
      </c>
      <c r="K58" s="155"/>
    </row>
    <row r="59" spans="2:11" s="148" customFormat="1" ht="19.5" customHeight="1">
      <c r="B59" s="149"/>
      <c r="C59" s="150"/>
      <c r="D59" s="151" t="s">
        <v>103</v>
      </c>
      <c r="E59" s="152"/>
      <c r="F59" s="152"/>
      <c r="G59" s="152"/>
      <c r="H59" s="152"/>
      <c r="I59" s="153"/>
      <c r="J59" s="154">
        <f>J146</f>
        <v>0</v>
      </c>
      <c r="K59" s="155"/>
    </row>
    <row r="60" spans="2:11" s="148" customFormat="1" ht="19.5" customHeight="1">
      <c r="B60" s="149"/>
      <c r="C60" s="150"/>
      <c r="D60" s="151" t="s">
        <v>104</v>
      </c>
      <c r="E60" s="152"/>
      <c r="F60" s="152"/>
      <c r="G60" s="152"/>
      <c r="H60" s="152"/>
      <c r="I60" s="153"/>
      <c r="J60" s="154">
        <f>J149</f>
        <v>0</v>
      </c>
      <c r="K60" s="155"/>
    </row>
    <row r="61" spans="2:11" s="148" customFormat="1" ht="19.5" customHeight="1">
      <c r="B61" s="149"/>
      <c r="C61" s="150"/>
      <c r="D61" s="151" t="s">
        <v>105</v>
      </c>
      <c r="E61" s="152"/>
      <c r="F61" s="152"/>
      <c r="G61" s="152"/>
      <c r="H61" s="152"/>
      <c r="I61" s="153"/>
      <c r="J61" s="154">
        <f>J151</f>
        <v>0</v>
      </c>
      <c r="K61" s="155"/>
    </row>
    <row r="62" spans="2:11" s="148" customFormat="1" ht="19.5" customHeight="1">
      <c r="B62" s="149"/>
      <c r="C62" s="150"/>
      <c r="D62" s="151" t="s">
        <v>106</v>
      </c>
      <c r="E62" s="152"/>
      <c r="F62" s="152"/>
      <c r="G62" s="152"/>
      <c r="H62" s="152"/>
      <c r="I62" s="153"/>
      <c r="J62" s="154">
        <f>J154</f>
        <v>0</v>
      </c>
      <c r="K62" s="155"/>
    </row>
    <row r="63" spans="2:11" s="148" customFormat="1" ht="19.5" customHeight="1">
      <c r="B63" s="149"/>
      <c r="C63" s="150"/>
      <c r="D63" s="151" t="s">
        <v>108</v>
      </c>
      <c r="E63" s="152"/>
      <c r="F63" s="152"/>
      <c r="G63" s="152"/>
      <c r="H63" s="152"/>
      <c r="I63" s="153"/>
      <c r="J63" s="154">
        <f>J160</f>
        <v>0</v>
      </c>
      <c r="K63" s="155"/>
    </row>
    <row r="64" spans="2:11" s="148" customFormat="1" ht="19.5" customHeight="1">
      <c r="B64" s="149"/>
      <c r="C64" s="150"/>
      <c r="D64" s="151" t="s">
        <v>109</v>
      </c>
      <c r="E64" s="152"/>
      <c r="F64" s="152"/>
      <c r="G64" s="152"/>
      <c r="H64" s="152"/>
      <c r="I64" s="153"/>
      <c r="J64" s="154">
        <f>J194</f>
        <v>0</v>
      </c>
      <c r="K64" s="155"/>
    </row>
    <row r="65" spans="2:11" s="148" customFormat="1" ht="19.5" customHeight="1">
      <c r="B65" s="149"/>
      <c r="C65" s="150"/>
      <c r="D65" s="151" t="s">
        <v>110</v>
      </c>
      <c r="E65" s="152"/>
      <c r="F65" s="152"/>
      <c r="G65" s="152"/>
      <c r="H65" s="152"/>
      <c r="I65" s="153"/>
      <c r="J65" s="154">
        <f>J200</f>
        <v>0</v>
      </c>
      <c r="K65" s="155"/>
    </row>
    <row r="66" spans="2:11" s="148" customFormat="1" ht="19.5" customHeight="1">
      <c r="B66" s="149"/>
      <c r="C66" s="150"/>
      <c r="D66" s="151" t="s">
        <v>111</v>
      </c>
      <c r="E66" s="152"/>
      <c r="F66" s="152"/>
      <c r="G66" s="152"/>
      <c r="H66" s="152"/>
      <c r="I66" s="153"/>
      <c r="J66" s="154">
        <f>J207</f>
        <v>0</v>
      </c>
      <c r="K66" s="155"/>
    </row>
    <row r="67" spans="2:11" s="140" customFormat="1" ht="24.75" customHeight="1">
      <c r="B67" s="141"/>
      <c r="C67" s="142"/>
      <c r="D67" s="143" t="s">
        <v>112</v>
      </c>
      <c r="E67" s="144"/>
      <c r="F67" s="144"/>
      <c r="G67" s="144"/>
      <c r="H67" s="144"/>
      <c r="I67" s="145"/>
      <c r="J67" s="146">
        <f>J210</f>
        <v>0</v>
      </c>
      <c r="K67" s="147"/>
    </row>
    <row r="68" spans="2:11" s="148" customFormat="1" ht="19.5" customHeight="1">
      <c r="B68" s="149"/>
      <c r="C68" s="150"/>
      <c r="D68" s="151" t="s">
        <v>115</v>
      </c>
      <c r="E68" s="152"/>
      <c r="F68" s="152"/>
      <c r="G68" s="152"/>
      <c r="H68" s="152"/>
      <c r="I68" s="153"/>
      <c r="J68" s="154">
        <f>J211</f>
        <v>0</v>
      </c>
      <c r="K68" s="155"/>
    </row>
    <row r="69" spans="2:11" s="140" customFormat="1" ht="24.75" customHeight="1">
      <c r="B69" s="141"/>
      <c r="C69" s="142"/>
      <c r="D69" s="143" t="s">
        <v>116</v>
      </c>
      <c r="E69" s="144"/>
      <c r="F69" s="144"/>
      <c r="G69" s="144"/>
      <c r="H69" s="144"/>
      <c r="I69" s="145"/>
      <c r="J69" s="146">
        <f>J213</f>
        <v>0</v>
      </c>
      <c r="K69" s="147"/>
    </row>
    <row r="70" spans="2:11" s="27" customFormat="1" ht="21.75" customHeight="1">
      <c r="B70" s="28"/>
      <c r="C70" s="29"/>
      <c r="D70" s="29"/>
      <c r="E70" s="29"/>
      <c r="F70" s="29"/>
      <c r="G70" s="29"/>
      <c r="H70" s="29"/>
      <c r="I70" s="110"/>
      <c r="J70" s="29"/>
      <c r="K70" s="32"/>
    </row>
    <row r="71" spans="2:11" s="27" customFormat="1" ht="6.75" customHeight="1">
      <c r="B71" s="44"/>
      <c r="C71" s="45"/>
      <c r="D71" s="45"/>
      <c r="E71" s="45"/>
      <c r="F71" s="45"/>
      <c r="G71" s="45"/>
      <c r="H71" s="45"/>
      <c r="I71" s="130"/>
      <c r="J71" s="45"/>
      <c r="K71" s="46"/>
    </row>
    <row r="75" spans="2:12" s="27" customFormat="1" ht="6.75" customHeight="1">
      <c r="B75" s="47"/>
      <c r="C75" s="48"/>
      <c r="D75" s="48"/>
      <c r="E75" s="48"/>
      <c r="F75" s="48"/>
      <c r="G75" s="48"/>
      <c r="H75" s="48"/>
      <c r="I75" s="133"/>
      <c r="J75" s="48"/>
      <c r="K75" s="48"/>
      <c r="L75" s="49"/>
    </row>
    <row r="76" spans="2:12" s="27" customFormat="1" ht="36.75" customHeight="1">
      <c r="B76" s="28"/>
      <c r="C76" s="50" t="s">
        <v>117</v>
      </c>
      <c r="D76" s="51"/>
      <c r="E76" s="51"/>
      <c r="F76" s="51"/>
      <c r="G76" s="51"/>
      <c r="H76" s="51"/>
      <c r="I76" s="156"/>
      <c r="J76" s="51"/>
      <c r="K76" s="51"/>
      <c r="L76" s="49"/>
    </row>
    <row r="77" spans="2:12" s="27" customFormat="1" ht="6.75" customHeight="1">
      <c r="B77" s="28"/>
      <c r="C77" s="51"/>
      <c r="D77" s="51"/>
      <c r="E77" s="51"/>
      <c r="F77" s="51"/>
      <c r="G77" s="51"/>
      <c r="H77" s="51"/>
      <c r="I77" s="156"/>
      <c r="J77" s="51"/>
      <c r="K77" s="51"/>
      <c r="L77" s="49"/>
    </row>
    <row r="78" spans="2:12" s="27" customFormat="1" ht="14.25" customHeight="1">
      <c r="B78" s="28"/>
      <c r="C78" s="54" t="s">
        <v>17</v>
      </c>
      <c r="D78" s="51"/>
      <c r="E78" s="51"/>
      <c r="F78" s="51"/>
      <c r="G78" s="51"/>
      <c r="H78" s="51"/>
      <c r="I78" s="156"/>
      <c r="J78" s="51"/>
      <c r="K78" s="51"/>
      <c r="L78" s="49"/>
    </row>
    <row r="79" spans="2:12" s="27" customFormat="1" ht="22.5" customHeight="1">
      <c r="B79" s="28"/>
      <c r="C79" s="51"/>
      <c r="D79" s="51"/>
      <c r="E79" s="365" t="str">
        <f>E7</f>
        <v>K.Vary - Goethova vyhlídka - Přípojka vody a kanalizace</v>
      </c>
      <c r="F79" s="365"/>
      <c r="G79" s="365"/>
      <c r="H79" s="365"/>
      <c r="I79" s="156"/>
      <c r="J79" s="51"/>
      <c r="K79" s="51"/>
      <c r="L79" s="49"/>
    </row>
    <row r="80" spans="2:12" s="27" customFormat="1" ht="14.25" customHeight="1">
      <c r="B80" s="28"/>
      <c r="C80" s="54" t="s">
        <v>94</v>
      </c>
      <c r="D80" s="51"/>
      <c r="E80" s="51"/>
      <c r="F80" s="51"/>
      <c r="G80" s="51"/>
      <c r="H80" s="51"/>
      <c r="I80" s="156"/>
      <c r="J80" s="51"/>
      <c r="K80" s="51"/>
      <c r="L80" s="49"/>
    </row>
    <row r="81" spans="2:12" s="27" customFormat="1" ht="23.25" customHeight="1">
      <c r="B81" s="28"/>
      <c r="C81" s="51"/>
      <c r="D81" s="51"/>
      <c r="E81" s="353" t="str">
        <f>E9</f>
        <v>3 - IO 03 Přípojka kanalizace</v>
      </c>
      <c r="F81" s="353"/>
      <c r="G81" s="353"/>
      <c r="H81" s="353"/>
      <c r="I81" s="156"/>
      <c r="J81" s="51"/>
      <c r="K81" s="51"/>
      <c r="L81" s="49"/>
    </row>
    <row r="82" spans="2:12" s="27" customFormat="1" ht="6.75" customHeight="1">
      <c r="B82" s="28"/>
      <c r="C82" s="51"/>
      <c r="D82" s="51"/>
      <c r="E82" s="51"/>
      <c r="F82" s="51"/>
      <c r="G82" s="51"/>
      <c r="H82" s="51"/>
      <c r="I82" s="156"/>
      <c r="J82" s="51"/>
      <c r="K82" s="51"/>
      <c r="L82" s="49"/>
    </row>
    <row r="83" spans="2:12" s="27" customFormat="1" ht="18" customHeight="1">
      <c r="B83" s="28"/>
      <c r="C83" s="54" t="s">
        <v>21</v>
      </c>
      <c r="D83" s="51"/>
      <c r="E83" s="51"/>
      <c r="F83" s="157" t="str">
        <f>F12</f>
        <v> </v>
      </c>
      <c r="G83" s="51"/>
      <c r="H83" s="51"/>
      <c r="I83" s="158" t="s">
        <v>23</v>
      </c>
      <c r="J83" s="159" t="str">
        <f>IF(J12="","",J12)</f>
        <v>7. 6. 2017</v>
      </c>
      <c r="K83" s="51"/>
      <c r="L83" s="49"/>
    </row>
    <row r="84" spans="2:12" s="27" customFormat="1" ht="6.75" customHeight="1">
      <c r="B84" s="28"/>
      <c r="C84" s="51"/>
      <c r="D84" s="51"/>
      <c r="E84" s="51"/>
      <c r="F84" s="51"/>
      <c r="G84" s="51"/>
      <c r="H84" s="51"/>
      <c r="I84" s="156"/>
      <c r="J84" s="51"/>
      <c r="K84" s="51"/>
      <c r="L84" s="49"/>
    </row>
    <row r="85" spans="2:12" s="27" customFormat="1" ht="15">
      <c r="B85" s="28"/>
      <c r="C85" s="54" t="s">
        <v>25</v>
      </c>
      <c r="D85" s="51"/>
      <c r="E85" s="51"/>
      <c r="F85" s="157" t="str">
        <f>E15</f>
        <v> </v>
      </c>
      <c r="G85" s="51"/>
      <c r="H85" s="51"/>
      <c r="I85" s="158" t="s">
        <v>30</v>
      </c>
      <c r="J85" s="157" t="str">
        <f>E21</f>
        <v> </v>
      </c>
      <c r="K85" s="51"/>
      <c r="L85" s="49"/>
    </row>
    <row r="86" spans="2:12" s="27" customFormat="1" ht="14.25" customHeight="1">
      <c r="B86" s="28"/>
      <c r="C86" s="54" t="s">
        <v>28</v>
      </c>
      <c r="D86" s="51"/>
      <c r="E86" s="51"/>
      <c r="F86" s="157">
        <f>IF(E18="","",E18)</f>
      </c>
      <c r="G86" s="51"/>
      <c r="H86" s="51"/>
      <c r="I86" s="156"/>
      <c r="J86" s="51"/>
      <c r="K86" s="51"/>
      <c r="L86" s="49"/>
    </row>
    <row r="87" spans="2:12" s="27" customFormat="1" ht="9.75" customHeight="1">
      <c r="B87" s="28"/>
      <c r="C87" s="51"/>
      <c r="D87" s="51"/>
      <c r="E87" s="51"/>
      <c r="F87" s="51"/>
      <c r="G87" s="51"/>
      <c r="H87" s="51"/>
      <c r="I87" s="156"/>
      <c r="J87" s="51"/>
      <c r="K87" s="51"/>
      <c r="L87" s="49"/>
    </row>
    <row r="88" spans="2:20" s="160" customFormat="1" ht="29.25" customHeight="1">
      <c r="B88" s="161"/>
      <c r="C88" s="162" t="s">
        <v>118</v>
      </c>
      <c r="D88" s="163" t="s">
        <v>52</v>
      </c>
      <c r="E88" s="163" t="s">
        <v>48</v>
      </c>
      <c r="F88" s="163" t="s">
        <v>119</v>
      </c>
      <c r="G88" s="163" t="s">
        <v>120</v>
      </c>
      <c r="H88" s="163" t="s">
        <v>121</v>
      </c>
      <c r="I88" s="164" t="s">
        <v>122</v>
      </c>
      <c r="J88" s="163" t="s">
        <v>98</v>
      </c>
      <c r="K88" s="165" t="s">
        <v>123</v>
      </c>
      <c r="L88" s="166"/>
      <c r="M88" s="71" t="s">
        <v>124</v>
      </c>
      <c r="N88" s="72" t="s">
        <v>37</v>
      </c>
      <c r="O88" s="72" t="s">
        <v>125</v>
      </c>
      <c r="P88" s="72" t="s">
        <v>126</v>
      </c>
      <c r="Q88" s="72" t="s">
        <v>127</v>
      </c>
      <c r="R88" s="72" t="s">
        <v>128</v>
      </c>
      <c r="S88" s="72" t="s">
        <v>129</v>
      </c>
      <c r="T88" s="73" t="s">
        <v>130</v>
      </c>
    </row>
    <row r="89" spans="2:63" s="27" customFormat="1" ht="29.25" customHeight="1">
      <c r="B89" s="28"/>
      <c r="C89" s="77" t="s">
        <v>99</v>
      </c>
      <c r="D89" s="51"/>
      <c r="E89" s="51"/>
      <c r="F89" s="51"/>
      <c r="G89" s="51"/>
      <c r="H89" s="51"/>
      <c r="I89" s="156"/>
      <c r="J89" s="167">
        <f>BK89</f>
        <v>0</v>
      </c>
      <c r="K89" s="51"/>
      <c r="L89" s="49"/>
      <c r="M89" s="74"/>
      <c r="N89" s="75"/>
      <c r="O89" s="75"/>
      <c r="P89" s="168">
        <f>P90+P210+P213</f>
        <v>0</v>
      </c>
      <c r="Q89" s="75"/>
      <c r="R89" s="168">
        <f>R90+R210+R213</f>
        <v>281.3213804800001</v>
      </c>
      <c r="S89" s="75"/>
      <c r="T89" s="169">
        <f>T90+T210+T213</f>
        <v>31.488599999999998</v>
      </c>
      <c r="AT89" s="10" t="s">
        <v>66</v>
      </c>
      <c r="AU89" s="10" t="s">
        <v>100</v>
      </c>
      <c r="BK89" s="170">
        <f>BK90+BK210+BK213</f>
        <v>0</v>
      </c>
    </row>
    <row r="90" spans="2:63" s="171" customFormat="1" ht="37.5" customHeight="1">
      <c r="B90" s="172"/>
      <c r="C90" s="173"/>
      <c r="D90" s="174" t="s">
        <v>66</v>
      </c>
      <c r="E90" s="175" t="s">
        <v>131</v>
      </c>
      <c r="F90" s="175" t="s">
        <v>132</v>
      </c>
      <c r="G90" s="173"/>
      <c r="H90" s="173"/>
      <c r="I90" s="176"/>
      <c r="J90" s="177">
        <f>BK90</f>
        <v>0</v>
      </c>
      <c r="K90" s="173"/>
      <c r="L90" s="178"/>
      <c r="M90" s="179"/>
      <c r="N90" s="180"/>
      <c r="O90" s="180"/>
      <c r="P90" s="181">
        <f>P91+P146+P149+P151+P154+P160+P194+P200+P207</f>
        <v>0</v>
      </c>
      <c r="Q90" s="180"/>
      <c r="R90" s="181">
        <f>R91+R146+R149+R151+R154+R160+R194+R200+R207</f>
        <v>281.31643048000007</v>
      </c>
      <c r="S90" s="180"/>
      <c r="T90" s="182">
        <f>T91+T146+T149+T151+T154+T160+T194+T200+T207</f>
        <v>31.488599999999998</v>
      </c>
      <c r="AR90" s="183" t="s">
        <v>72</v>
      </c>
      <c r="AT90" s="184" t="s">
        <v>66</v>
      </c>
      <c r="AU90" s="184" t="s">
        <v>67</v>
      </c>
      <c r="AY90" s="183" t="s">
        <v>133</v>
      </c>
      <c r="BK90" s="185">
        <f>BK91+BK146+BK149+BK151+BK154+BK160+BK194+BK200+BK207</f>
        <v>0</v>
      </c>
    </row>
    <row r="91" spans="2:63" s="171" customFormat="1" ht="19.5" customHeight="1">
      <c r="B91" s="172"/>
      <c r="C91" s="173"/>
      <c r="D91" s="186" t="s">
        <v>66</v>
      </c>
      <c r="E91" s="187" t="s">
        <v>72</v>
      </c>
      <c r="F91" s="187" t="s">
        <v>134</v>
      </c>
      <c r="G91" s="173"/>
      <c r="H91" s="173"/>
      <c r="I91" s="176"/>
      <c r="J91" s="188">
        <f>BK91</f>
        <v>0</v>
      </c>
      <c r="K91" s="173"/>
      <c r="L91" s="178"/>
      <c r="M91" s="179"/>
      <c r="N91" s="180"/>
      <c r="O91" s="180"/>
      <c r="P91" s="181">
        <f>SUM(P92:P145)</f>
        <v>0</v>
      </c>
      <c r="Q91" s="180"/>
      <c r="R91" s="181">
        <f>SUM(R92:R145)</f>
        <v>230.84575778</v>
      </c>
      <c r="S91" s="180"/>
      <c r="T91" s="182">
        <f>SUM(T92:T145)</f>
        <v>31.488599999999998</v>
      </c>
      <c r="AR91" s="183" t="s">
        <v>72</v>
      </c>
      <c r="AT91" s="184" t="s">
        <v>66</v>
      </c>
      <c r="AU91" s="184" t="s">
        <v>72</v>
      </c>
      <c r="AY91" s="183" t="s">
        <v>133</v>
      </c>
      <c r="BK91" s="185">
        <f>SUM(BK92:BK145)</f>
        <v>0</v>
      </c>
    </row>
    <row r="92" spans="2:65" s="27" customFormat="1" ht="22.5" customHeight="1">
      <c r="B92" s="28"/>
      <c r="C92" s="189" t="s">
        <v>72</v>
      </c>
      <c r="D92" s="189" t="s">
        <v>135</v>
      </c>
      <c r="E92" s="190" t="s">
        <v>136</v>
      </c>
      <c r="F92" s="191" t="s">
        <v>137</v>
      </c>
      <c r="G92" s="192" t="s">
        <v>138</v>
      </c>
      <c r="H92" s="193">
        <v>47.71</v>
      </c>
      <c r="I92" s="194"/>
      <c r="J92" s="195">
        <f>ROUND(I92*H92,2)</f>
        <v>0</v>
      </c>
      <c r="K92" s="191" t="s">
        <v>139</v>
      </c>
      <c r="L92" s="49"/>
      <c r="M92" s="196"/>
      <c r="N92" s="197" t="s">
        <v>38</v>
      </c>
      <c r="O92" s="29"/>
      <c r="P92" s="198">
        <f>O92*H92</f>
        <v>0</v>
      </c>
      <c r="Q92" s="198">
        <v>0</v>
      </c>
      <c r="R92" s="198">
        <f>Q92*H92</f>
        <v>0</v>
      </c>
      <c r="S92" s="198">
        <v>0.44</v>
      </c>
      <c r="T92" s="199">
        <f>S92*H92</f>
        <v>20.9924</v>
      </c>
      <c r="AR92" s="10" t="s">
        <v>82</v>
      </c>
      <c r="AT92" s="10" t="s">
        <v>135</v>
      </c>
      <c r="AU92" s="10" t="s">
        <v>76</v>
      </c>
      <c r="AY92" s="10" t="s">
        <v>133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0" t="s">
        <v>72</v>
      </c>
      <c r="BK92" s="200">
        <f>ROUND(I92*H92,2)</f>
        <v>0</v>
      </c>
      <c r="BL92" s="10" t="s">
        <v>82</v>
      </c>
      <c r="BM92" s="10" t="s">
        <v>1047</v>
      </c>
    </row>
    <row r="93" spans="2:51" s="201" customFormat="1" ht="13.5">
      <c r="B93" s="202"/>
      <c r="C93" s="203"/>
      <c r="D93" s="204" t="s">
        <v>141</v>
      </c>
      <c r="E93" s="205"/>
      <c r="F93" s="206" t="s">
        <v>1048</v>
      </c>
      <c r="G93" s="203"/>
      <c r="H93" s="207">
        <v>47.71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141</v>
      </c>
      <c r="AU93" s="213" t="s">
        <v>76</v>
      </c>
      <c r="AV93" s="201" t="s">
        <v>76</v>
      </c>
      <c r="AW93" s="201" t="s">
        <v>31</v>
      </c>
      <c r="AX93" s="201" t="s">
        <v>72</v>
      </c>
      <c r="AY93" s="213" t="s">
        <v>133</v>
      </c>
    </row>
    <row r="94" spans="2:65" s="27" customFormat="1" ht="22.5" customHeight="1">
      <c r="B94" s="28"/>
      <c r="C94" s="189" t="s">
        <v>76</v>
      </c>
      <c r="D94" s="189" t="s">
        <v>135</v>
      </c>
      <c r="E94" s="190" t="s">
        <v>143</v>
      </c>
      <c r="F94" s="191" t="s">
        <v>144</v>
      </c>
      <c r="G94" s="192" t="s">
        <v>138</v>
      </c>
      <c r="H94" s="193">
        <v>47.71</v>
      </c>
      <c r="I94" s="194"/>
      <c r="J94" s="195">
        <f>ROUND(I94*H94,2)</f>
        <v>0</v>
      </c>
      <c r="K94" s="191" t="s">
        <v>139</v>
      </c>
      <c r="L94" s="49"/>
      <c r="M94" s="196"/>
      <c r="N94" s="197" t="s">
        <v>38</v>
      </c>
      <c r="O94" s="29"/>
      <c r="P94" s="198">
        <f>O94*H94</f>
        <v>0</v>
      </c>
      <c r="Q94" s="198">
        <v>0</v>
      </c>
      <c r="R94" s="198">
        <f>Q94*H94</f>
        <v>0</v>
      </c>
      <c r="S94" s="198">
        <v>0.22</v>
      </c>
      <c r="T94" s="199">
        <f>S94*H94</f>
        <v>10.4962</v>
      </c>
      <c r="AR94" s="10" t="s">
        <v>82</v>
      </c>
      <c r="AT94" s="10" t="s">
        <v>135</v>
      </c>
      <c r="AU94" s="10" t="s">
        <v>76</v>
      </c>
      <c r="AY94" s="10" t="s">
        <v>133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0" t="s">
        <v>72</v>
      </c>
      <c r="BK94" s="200">
        <f>ROUND(I94*H94,2)</f>
        <v>0</v>
      </c>
      <c r="BL94" s="10" t="s">
        <v>82</v>
      </c>
      <c r="BM94" s="10" t="s">
        <v>1049</v>
      </c>
    </row>
    <row r="95" spans="2:65" s="27" customFormat="1" ht="22.5" customHeight="1">
      <c r="B95" s="28"/>
      <c r="C95" s="189" t="s">
        <v>79</v>
      </c>
      <c r="D95" s="189" t="s">
        <v>135</v>
      </c>
      <c r="E95" s="190" t="s">
        <v>146</v>
      </c>
      <c r="F95" s="191" t="s">
        <v>147</v>
      </c>
      <c r="G95" s="192" t="s">
        <v>148</v>
      </c>
      <c r="H95" s="193">
        <v>80</v>
      </c>
      <c r="I95" s="194"/>
      <c r="J95" s="195">
        <f>ROUND(I95*H95,2)</f>
        <v>0</v>
      </c>
      <c r="K95" s="191"/>
      <c r="L95" s="49"/>
      <c r="M95" s="196"/>
      <c r="N95" s="197" t="s">
        <v>38</v>
      </c>
      <c r="O95" s="2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10" t="s">
        <v>82</v>
      </c>
      <c r="AT95" s="10" t="s">
        <v>135</v>
      </c>
      <c r="AU95" s="10" t="s">
        <v>76</v>
      </c>
      <c r="AY95" s="10" t="s">
        <v>133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0" t="s">
        <v>72</v>
      </c>
      <c r="BK95" s="200">
        <f>ROUND(I95*H95,2)</f>
        <v>0</v>
      </c>
      <c r="BL95" s="10" t="s">
        <v>82</v>
      </c>
      <c r="BM95" s="10" t="s">
        <v>1050</v>
      </c>
    </row>
    <row r="96" spans="2:65" s="27" customFormat="1" ht="22.5" customHeight="1">
      <c r="B96" s="28"/>
      <c r="C96" s="189" t="s">
        <v>82</v>
      </c>
      <c r="D96" s="189" t="s">
        <v>135</v>
      </c>
      <c r="E96" s="190" t="s">
        <v>150</v>
      </c>
      <c r="F96" s="191" t="s">
        <v>151</v>
      </c>
      <c r="G96" s="192" t="s">
        <v>152</v>
      </c>
      <c r="H96" s="193">
        <v>10</v>
      </c>
      <c r="I96" s="194"/>
      <c r="J96" s="195">
        <f>ROUND(I96*H96,2)</f>
        <v>0</v>
      </c>
      <c r="K96" s="191"/>
      <c r="L96" s="49"/>
      <c r="M96" s="196"/>
      <c r="N96" s="197" t="s">
        <v>38</v>
      </c>
      <c r="O96" s="2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10" t="s">
        <v>82</v>
      </c>
      <c r="AT96" s="10" t="s">
        <v>135</v>
      </c>
      <c r="AU96" s="10" t="s">
        <v>76</v>
      </c>
      <c r="AY96" s="10" t="s">
        <v>133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0" t="s">
        <v>72</v>
      </c>
      <c r="BK96" s="200">
        <f>ROUND(I96*H96,2)</f>
        <v>0</v>
      </c>
      <c r="BL96" s="10" t="s">
        <v>82</v>
      </c>
      <c r="BM96" s="10" t="s">
        <v>1051</v>
      </c>
    </row>
    <row r="97" spans="2:65" s="27" customFormat="1" ht="22.5" customHeight="1">
      <c r="B97" s="28"/>
      <c r="C97" s="189" t="s">
        <v>85</v>
      </c>
      <c r="D97" s="189" t="s">
        <v>135</v>
      </c>
      <c r="E97" s="190" t="s">
        <v>1052</v>
      </c>
      <c r="F97" s="191" t="s">
        <v>1053</v>
      </c>
      <c r="G97" s="192" t="s">
        <v>156</v>
      </c>
      <c r="H97" s="193">
        <v>1.5</v>
      </c>
      <c r="I97" s="194"/>
      <c r="J97" s="195">
        <f>ROUND(I97*H97,2)</f>
        <v>0</v>
      </c>
      <c r="K97" s="191" t="s">
        <v>139</v>
      </c>
      <c r="L97" s="49"/>
      <c r="M97" s="196"/>
      <c r="N97" s="197" t="s">
        <v>38</v>
      </c>
      <c r="O97" s="29"/>
      <c r="P97" s="198">
        <f>O97*H97</f>
        <v>0</v>
      </c>
      <c r="Q97" s="198">
        <v>0.00868</v>
      </c>
      <c r="R97" s="198">
        <f>Q97*H97</f>
        <v>0.01302</v>
      </c>
      <c r="S97" s="198">
        <v>0</v>
      </c>
      <c r="T97" s="199">
        <f>S97*H97</f>
        <v>0</v>
      </c>
      <c r="AR97" s="10" t="s">
        <v>82</v>
      </c>
      <c r="AT97" s="10" t="s">
        <v>135</v>
      </c>
      <c r="AU97" s="10" t="s">
        <v>76</v>
      </c>
      <c r="AY97" s="10" t="s">
        <v>133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0" t="s">
        <v>72</v>
      </c>
      <c r="BK97" s="200">
        <f>ROUND(I97*H97,2)</f>
        <v>0</v>
      </c>
      <c r="BL97" s="10" t="s">
        <v>82</v>
      </c>
      <c r="BM97" s="10" t="s">
        <v>1054</v>
      </c>
    </row>
    <row r="98" spans="2:65" s="27" customFormat="1" ht="22.5" customHeight="1">
      <c r="B98" s="28"/>
      <c r="C98" s="189" t="s">
        <v>158</v>
      </c>
      <c r="D98" s="189" t="s">
        <v>135</v>
      </c>
      <c r="E98" s="190" t="s">
        <v>154</v>
      </c>
      <c r="F98" s="191" t="s">
        <v>155</v>
      </c>
      <c r="G98" s="192" t="s">
        <v>156</v>
      </c>
      <c r="H98" s="193">
        <v>3</v>
      </c>
      <c r="I98" s="194"/>
      <c r="J98" s="195">
        <f>ROUND(I98*H98,2)</f>
        <v>0</v>
      </c>
      <c r="K98" s="191"/>
      <c r="L98" s="49"/>
      <c r="M98" s="196"/>
      <c r="N98" s="197" t="s">
        <v>38</v>
      </c>
      <c r="O98" s="29"/>
      <c r="P98" s="198">
        <f>O98*H98</f>
        <v>0</v>
      </c>
      <c r="Q98" s="198">
        <v>0.0369</v>
      </c>
      <c r="R98" s="198">
        <f>Q98*H98</f>
        <v>0.1107</v>
      </c>
      <c r="S98" s="198">
        <v>0</v>
      </c>
      <c r="T98" s="199">
        <f>S98*H98</f>
        <v>0</v>
      </c>
      <c r="AR98" s="10" t="s">
        <v>82</v>
      </c>
      <c r="AT98" s="10" t="s">
        <v>135</v>
      </c>
      <c r="AU98" s="10" t="s">
        <v>76</v>
      </c>
      <c r="AY98" s="10" t="s">
        <v>133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0" t="s">
        <v>72</v>
      </c>
      <c r="BK98" s="200">
        <f>ROUND(I98*H98,2)</f>
        <v>0</v>
      </c>
      <c r="BL98" s="10" t="s">
        <v>82</v>
      </c>
      <c r="BM98" s="10" t="s">
        <v>1055</v>
      </c>
    </row>
    <row r="99" spans="2:51" s="201" customFormat="1" ht="13.5">
      <c r="B99" s="202"/>
      <c r="C99" s="203"/>
      <c r="D99" s="204" t="s">
        <v>141</v>
      </c>
      <c r="E99" s="205"/>
      <c r="F99" s="206" t="s">
        <v>1056</v>
      </c>
      <c r="G99" s="203"/>
      <c r="H99" s="207">
        <v>3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141</v>
      </c>
      <c r="AU99" s="213" t="s">
        <v>76</v>
      </c>
      <c r="AV99" s="201" t="s">
        <v>76</v>
      </c>
      <c r="AW99" s="201" t="s">
        <v>31</v>
      </c>
      <c r="AX99" s="201" t="s">
        <v>72</v>
      </c>
      <c r="AY99" s="213" t="s">
        <v>133</v>
      </c>
    </row>
    <row r="100" spans="2:65" s="27" customFormat="1" ht="22.5" customHeight="1">
      <c r="B100" s="28"/>
      <c r="C100" s="189" t="s">
        <v>164</v>
      </c>
      <c r="D100" s="189" t="s">
        <v>135</v>
      </c>
      <c r="E100" s="190" t="s">
        <v>159</v>
      </c>
      <c r="F100" s="191" t="s">
        <v>160</v>
      </c>
      <c r="G100" s="192" t="s">
        <v>161</v>
      </c>
      <c r="H100" s="193">
        <v>6.75</v>
      </c>
      <c r="I100" s="194"/>
      <c r="J100" s="195">
        <f>ROUND(I100*H100,2)</f>
        <v>0</v>
      </c>
      <c r="K100" s="191"/>
      <c r="L100" s="49"/>
      <c r="M100" s="196"/>
      <c r="N100" s="197" t="s">
        <v>38</v>
      </c>
      <c r="O100" s="29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10" t="s">
        <v>82</v>
      </c>
      <c r="AT100" s="10" t="s">
        <v>135</v>
      </c>
      <c r="AU100" s="10" t="s">
        <v>76</v>
      </c>
      <c r="AY100" s="10" t="s">
        <v>133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0" t="s">
        <v>72</v>
      </c>
      <c r="BK100" s="200">
        <f>ROUND(I100*H100,2)</f>
        <v>0</v>
      </c>
      <c r="BL100" s="10" t="s">
        <v>82</v>
      </c>
      <c r="BM100" s="10" t="s">
        <v>1057</v>
      </c>
    </row>
    <row r="101" spans="2:51" s="201" customFormat="1" ht="13.5">
      <c r="B101" s="202"/>
      <c r="C101" s="203"/>
      <c r="D101" s="204" t="s">
        <v>141</v>
      </c>
      <c r="E101" s="205"/>
      <c r="F101" s="206" t="s">
        <v>1058</v>
      </c>
      <c r="G101" s="203"/>
      <c r="H101" s="207">
        <v>6.75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141</v>
      </c>
      <c r="AU101" s="213" t="s">
        <v>76</v>
      </c>
      <c r="AV101" s="201" t="s">
        <v>76</v>
      </c>
      <c r="AW101" s="201" t="s">
        <v>31</v>
      </c>
      <c r="AX101" s="201" t="s">
        <v>72</v>
      </c>
      <c r="AY101" s="213" t="s">
        <v>133</v>
      </c>
    </row>
    <row r="102" spans="2:65" s="27" customFormat="1" ht="22.5" customHeight="1">
      <c r="B102" s="28"/>
      <c r="C102" s="189" t="s">
        <v>170</v>
      </c>
      <c r="D102" s="189" t="s">
        <v>135</v>
      </c>
      <c r="E102" s="190" t="s">
        <v>194</v>
      </c>
      <c r="F102" s="191" t="s">
        <v>195</v>
      </c>
      <c r="G102" s="192" t="s">
        <v>161</v>
      </c>
      <c r="H102" s="193">
        <v>187.706</v>
      </c>
      <c r="I102" s="194"/>
      <c r="J102" s="195">
        <f>ROUND(I102*H102,2)</f>
        <v>0</v>
      </c>
      <c r="K102" s="191" t="s">
        <v>139</v>
      </c>
      <c r="L102" s="49"/>
      <c r="M102" s="196"/>
      <c r="N102" s="197" t="s">
        <v>38</v>
      </c>
      <c r="O102" s="29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10" t="s">
        <v>82</v>
      </c>
      <c r="AT102" s="10" t="s">
        <v>135</v>
      </c>
      <c r="AU102" s="10" t="s">
        <v>76</v>
      </c>
      <c r="AY102" s="10" t="s">
        <v>133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0" t="s">
        <v>72</v>
      </c>
      <c r="BK102" s="200">
        <f>ROUND(I102*H102,2)</f>
        <v>0</v>
      </c>
      <c r="BL102" s="10" t="s">
        <v>82</v>
      </c>
      <c r="BM102" s="10" t="s">
        <v>1059</v>
      </c>
    </row>
    <row r="103" spans="2:51" s="201" customFormat="1" ht="27">
      <c r="B103" s="202"/>
      <c r="C103" s="203"/>
      <c r="D103" s="214" t="s">
        <v>141</v>
      </c>
      <c r="E103" s="215"/>
      <c r="F103" s="216" t="s">
        <v>1060</v>
      </c>
      <c r="G103" s="203"/>
      <c r="H103" s="217">
        <v>358.925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141</v>
      </c>
      <c r="AU103" s="213" t="s">
        <v>76</v>
      </c>
      <c r="AV103" s="201" t="s">
        <v>76</v>
      </c>
      <c r="AW103" s="201" t="s">
        <v>31</v>
      </c>
      <c r="AX103" s="201" t="s">
        <v>67</v>
      </c>
      <c r="AY103" s="213" t="s">
        <v>133</v>
      </c>
    </row>
    <row r="104" spans="2:51" s="201" customFormat="1" ht="27">
      <c r="B104" s="202"/>
      <c r="C104" s="203"/>
      <c r="D104" s="214" t="s">
        <v>141</v>
      </c>
      <c r="E104" s="215"/>
      <c r="F104" s="216" t="s">
        <v>1061</v>
      </c>
      <c r="G104" s="203"/>
      <c r="H104" s="217">
        <v>426.736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141</v>
      </c>
      <c r="AU104" s="213" t="s">
        <v>76</v>
      </c>
      <c r="AV104" s="201" t="s">
        <v>76</v>
      </c>
      <c r="AW104" s="201" t="s">
        <v>31</v>
      </c>
      <c r="AX104" s="201" t="s">
        <v>67</v>
      </c>
      <c r="AY104" s="213" t="s">
        <v>133</v>
      </c>
    </row>
    <row r="105" spans="2:51" s="201" customFormat="1" ht="27">
      <c r="B105" s="202"/>
      <c r="C105" s="203"/>
      <c r="D105" s="214" t="s">
        <v>141</v>
      </c>
      <c r="E105" s="215"/>
      <c r="F105" s="216" t="s">
        <v>1062</v>
      </c>
      <c r="G105" s="203"/>
      <c r="H105" s="217">
        <v>280.212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76</v>
      </c>
      <c r="AV105" s="201" t="s">
        <v>76</v>
      </c>
      <c r="AW105" s="201" t="s">
        <v>31</v>
      </c>
      <c r="AX105" s="201" t="s">
        <v>67</v>
      </c>
      <c r="AY105" s="213" t="s">
        <v>133</v>
      </c>
    </row>
    <row r="106" spans="2:51" s="201" customFormat="1" ht="27">
      <c r="B106" s="202"/>
      <c r="C106" s="203"/>
      <c r="D106" s="214" t="s">
        <v>141</v>
      </c>
      <c r="E106" s="215"/>
      <c r="F106" s="216" t="s">
        <v>1063</v>
      </c>
      <c r="G106" s="203"/>
      <c r="H106" s="217">
        <v>316.888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141</v>
      </c>
      <c r="AU106" s="213" t="s">
        <v>76</v>
      </c>
      <c r="AV106" s="201" t="s">
        <v>76</v>
      </c>
      <c r="AW106" s="201" t="s">
        <v>31</v>
      </c>
      <c r="AX106" s="201" t="s">
        <v>67</v>
      </c>
      <c r="AY106" s="213" t="s">
        <v>133</v>
      </c>
    </row>
    <row r="107" spans="2:51" s="201" customFormat="1" ht="27">
      <c r="B107" s="202"/>
      <c r="C107" s="203"/>
      <c r="D107" s="214" t="s">
        <v>141</v>
      </c>
      <c r="E107" s="215"/>
      <c r="F107" s="216" t="s">
        <v>1064</v>
      </c>
      <c r="G107" s="203"/>
      <c r="H107" s="217">
        <v>320.964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76</v>
      </c>
      <c r="AV107" s="201" t="s">
        <v>76</v>
      </c>
      <c r="AW107" s="201" t="s">
        <v>31</v>
      </c>
      <c r="AX107" s="201" t="s">
        <v>67</v>
      </c>
      <c r="AY107" s="213" t="s">
        <v>133</v>
      </c>
    </row>
    <row r="108" spans="2:51" s="201" customFormat="1" ht="13.5">
      <c r="B108" s="202"/>
      <c r="C108" s="203"/>
      <c r="D108" s="214" t="s">
        <v>141</v>
      </c>
      <c r="E108" s="215"/>
      <c r="F108" s="216" t="s">
        <v>1065</v>
      </c>
      <c r="G108" s="203"/>
      <c r="H108" s="217">
        <v>162.985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141</v>
      </c>
      <c r="AU108" s="213" t="s">
        <v>76</v>
      </c>
      <c r="AV108" s="201" t="s">
        <v>76</v>
      </c>
      <c r="AW108" s="201" t="s">
        <v>31</v>
      </c>
      <c r="AX108" s="201" t="s">
        <v>67</v>
      </c>
      <c r="AY108" s="213" t="s">
        <v>133</v>
      </c>
    </row>
    <row r="109" spans="2:51" s="218" customFormat="1" ht="13.5">
      <c r="B109" s="219"/>
      <c r="C109" s="220"/>
      <c r="D109" s="214" t="s">
        <v>141</v>
      </c>
      <c r="E109" s="221"/>
      <c r="F109" s="222" t="s">
        <v>199</v>
      </c>
      <c r="G109" s="220"/>
      <c r="H109" s="223">
        <v>1866.71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141</v>
      </c>
      <c r="AU109" s="229" t="s">
        <v>76</v>
      </c>
      <c r="AV109" s="218" t="s">
        <v>79</v>
      </c>
      <c r="AW109" s="218" t="s">
        <v>31</v>
      </c>
      <c r="AX109" s="218" t="s">
        <v>67</v>
      </c>
      <c r="AY109" s="229" t="s">
        <v>133</v>
      </c>
    </row>
    <row r="110" spans="2:51" s="201" customFormat="1" ht="13.5">
      <c r="B110" s="202"/>
      <c r="C110" s="203"/>
      <c r="D110" s="214" t="s">
        <v>141</v>
      </c>
      <c r="E110" s="215"/>
      <c r="F110" s="216" t="s">
        <v>1066</v>
      </c>
      <c r="G110" s="203"/>
      <c r="H110" s="217">
        <v>933.355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141</v>
      </c>
      <c r="AU110" s="213" t="s">
        <v>76</v>
      </c>
      <c r="AV110" s="201" t="s">
        <v>76</v>
      </c>
      <c r="AW110" s="201" t="s">
        <v>31</v>
      </c>
      <c r="AX110" s="201" t="s">
        <v>67</v>
      </c>
      <c r="AY110" s="213" t="s">
        <v>133</v>
      </c>
    </row>
    <row r="111" spans="2:51" s="201" customFormat="1" ht="13.5">
      <c r="B111" s="202"/>
      <c r="C111" s="203"/>
      <c r="D111" s="214" t="s">
        <v>141</v>
      </c>
      <c r="E111" s="215"/>
      <c r="F111" s="216" t="s">
        <v>1067</v>
      </c>
      <c r="G111" s="203"/>
      <c r="H111" s="217">
        <v>-14.68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141</v>
      </c>
      <c r="AU111" s="213" t="s">
        <v>76</v>
      </c>
      <c r="AV111" s="201" t="s">
        <v>76</v>
      </c>
      <c r="AW111" s="201" t="s">
        <v>31</v>
      </c>
      <c r="AX111" s="201" t="s">
        <v>67</v>
      </c>
      <c r="AY111" s="213" t="s">
        <v>133</v>
      </c>
    </row>
    <row r="112" spans="2:51" s="201" customFormat="1" ht="13.5">
      <c r="B112" s="202"/>
      <c r="C112" s="203"/>
      <c r="D112" s="214" t="s">
        <v>141</v>
      </c>
      <c r="E112" s="215"/>
      <c r="F112" s="216" t="s">
        <v>1068</v>
      </c>
      <c r="G112" s="203"/>
      <c r="H112" s="217">
        <v>19.854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141</v>
      </c>
      <c r="AU112" s="213" t="s">
        <v>76</v>
      </c>
      <c r="AV112" s="201" t="s">
        <v>76</v>
      </c>
      <c r="AW112" s="201" t="s">
        <v>31</v>
      </c>
      <c r="AX112" s="201" t="s">
        <v>67</v>
      </c>
      <c r="AY112" s="213" t="s">
        <v>133</v>
      </c>
    </row>
    <row r="113" spans="2:51" s="218" customFormat="1" ht="13.5">
      <c r="B113" s="219"/>
      <c r="C113" s="220"/>
      <c r="D113" s="214" t="s">
        <v>141</v>
      </c>
      <c r="E113" s="221"/>
      <c r="F113" s="222" t="s">
        <v>199</v>
      </c>
      <c r="G113" s="220"/>
      <c r="H113" s="223">
        <v>938.529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141</v>
      </c>
      <c r="AU113" s="229" t="s">
        <v>76</v>
      </c>
      <c r="AV113" s="218" t="s">
        <v>79</v>
      </c>
      <c r="AW113" s="218" t="s">
        <v>31</v>
      </c>
      <c r="AX113" s="218" t="s">
        <v>67</v>
      </c>
      <c r="AY113" s="229" t="s">
        <v>133</v>
      </c>
    </row>
    <row r="114" spans="2:51" s="201" customFormat="1" ht="13.5">
      <c r="B114" s="202"/>
      <c r="C114" s="203"/>
      <c r="D114" s="204" t="s">
        <v>141</v>
      </c>
      <c r="E114" s="205"/>
      <c r="F114" s="206" t="s">
        <v>1069</v>
      </c>
      <c r="G114" s="203"/>
      <c r="H114" s="207">
        <v>187.706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141</v>
      </c>
      <c r="AU114" s="213" t="s">
        <v>76</v>
      </c>
      <c r="AV114" s="201" t="s">
        <v>76</v>
      </c>
      <c r="AW114" s="201" t="s">
        <v>31</v>
      </c>
      <c r="AX114" s="201" t="s">
        <v>72</v>
      </c>
      <c r="AY114" s="213" t="s">
        <v>133</v>
      </c>
    </row>
    <row r="115" spans="2:65" s="27" customFormat="1" ht="22.5" customHeight="1">
      <c r="B115" s="28"/>
      <c r="C115" s="189" t="s">
        <v>175</v>
      </c>
      <c r="D115" s="189" t="s">
        <v>135</v>
      </c>
      <c r="E115" s="190" t="s">
        <v>204</v>
      </c>
      <c r="F115" s="191" t="s">
        <v>205</v>
      </c>
      <c r="G115" s="192" t="s">
        <v>161</v>
      </c>
      <c r="H115" s="193">
        <v>281.559</v>
      </c>
      <c r="I115" s="194"/>
      <c r="J115" s="195">
        <f>ROUND(I115*H115,2)</f>
        <v>0</v>
      </c>
      <c r="K115" s="191" t="s">
        <v>139</v>
      </c>
      <c r="L115" s="49"/>
      <c r="M115" s="196"/>
      <c r="N115" s="197" t="s">
        <v>38</v>
      </c>
      <c r="O115" s="2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10" t="s">
        <v>82</v>
      </c>
      <c r="AT115" s="10" t="s">
        <v>135</v>
      </c>
      <c r="AU115" s="10" t="s">
        <v>76</v>
      </c>
      <c r="AY115" s="10" t="s">
        <v>133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0" t="s">
        <v>72</v>
      </c>
      <c r="BK115" s="200">
        <f>ROUND(I115*H115,2)</f>
        <v>0</v>
      </c>
      <c r="BL115" s="10" t="s">
        <v>82</v>
      </c>
      <c r="BM115" s="10" t="s">
        <v>1070</v>
      </c>
    </row>
    <row r="116" spans="2:51" s="201" customFormat="1" ht="13.5">
      <c r="B116" s="202"/>
      <c r="C116" s="203"/>
      <c r="D116" s="204" t="s">
        <v>141</v>
      </c>
      <c r="E116" s="205"/>
      <c r="F116" s="206" t="s">
        <v>1071</v>
      </c>
      <c r="G116" s="203"/>
      <c r="H116" s="207">
        <v>281.559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141</v>
      </c>
      <c r="AU116" s="213" t="s">
        <v>76</v>
      </c>
      <c r="AV116" s="201" t="s">
        <v>76</v>
      </c>
      <c r="AW116" s="201" t="s">
        <v>31</v>
      </c>
      <c r="AX116" s="201" t="s">
        <v>72</v>
      </c>
      <c r="AY116" s="213" t="s">
        <v>133</v>
      </c>
    </row>
    <row r="117" spans="2:65" s="27" customFormat="1" ht="22.5" customHeight="1">
      <c r="B117" s="28"/>
      <c r="C117" s="189" t="s">
        <v>179</v>
      </c>
      <c r="D117" s="189" t="s">
        <v>135</v>
      </c>
      <c r="E117" s="190" t="s">
        <v>208</v>
      </c>
      <c r="F117" s="191" t="s">
        <v>209</v>
      </c>
      <c r="G117" s="192" t="s">
        <v>161</v>
      </c>
      <c r="H117" s="193">
        <v>281.559</v>
      </c>
      <c r="I117" s="194"/>
      <c r="J117" s="195">
        <f>ROUND(I117*H117,2)</f>
        <v>0</v>
      </c>
      <c r="K117" s="191"/>
      <c r="L117" s="49"/>
      <c r="M117" s="196"/>
      <c r="N117" s="197" t="s">
        <v>38</v>
      </c>
      <c r="O117" s="2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10" t="s">
        <v>82</v>
      </c>
      <c r="AT117" s="10" t="s">
        <v>135</v>
      </c>
      <c r="AU117" s="10" t="s">
        <v>76</v>
      </c>
      <c r="AY117" s="10" t="s">
        <v>133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0" t="s">
        <v>72</v>
      </c>
      <c r="BK117" s="200">
        <f>ROUND(I117*H117,2)</f>
        <v>0</v>
      </c>
      <c r="BL117" s="10" t="s">
        <v>82</v>
      </c>
      <c r="BM117" s="10" t="s">
        <v>1072</v>
      </c>
    </row>
    <row r="118" spans="2:65" s="27" customFormat="1" ht="22.5" customHeight="1">
      <c r="B118" s="28"/>
      <c r="C118" s="189" t="s">
        <v>184</v>
      </c>
      <c r="D118" s="189" t="s">
        <v>135</v>
      </c>
      <c r="E118" s="190" t="s">
        <v>212</v>
      </c>
      <c r="F118" s="191" t="s">
        <v>213</v>
      </c>
      <c r="G118" s="192" t="s">
        <v>161</v>
      </c>
      <c r="H118" s="193">
        <v>375.412</v>
      </c>
      <c r="I118" s="194"/>
      <c r="J118" s="195">
        <f>ROUND(I118*H118,2)</f>
        <v>0</v>
      </c>
      <c r="K118" s="191" t="s">
        <v>139</v>
      </c>
      <c r="L118" s="49"/>
      <c r="M118" s="196"/>
      <c r="N118" s="197" t="s">
        <v>38</v>
      </c>
      <c r="O118" s="29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AR118" s="10" t="s">
        <v>82</v>
      </c>
      <c r="AT118" s="10" t="s">
        <v>135</v>
      </c>
      <c r="AU118" s="10" t="s">
        <v>76</v>
      </c>
      <c r="AY118" s="10" t="s">
        <v>133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0" t="s">
        <v>72</v>
      </c>
      <c r="BK118" s="200">
        <f>ROUND(I118*H118,2)</f>
        <v>0</v>
      </c>
      <c r="BL118" s="10" t="s">
        <v>82</v>
      </c>
      <c r="BM118" s="10" t="s">
        <v>1073</v>
      </c>
    </row>
    <row r="119" spans="2:51" s="201" customFormat="1" ht="13.5">
      <c r="B119" s="202"/>
      <c r="C119" s="203"/>
      <c r="D119" s="204" t="s">
        <v>141</v>
      </c>
      <c r="E119" s="205"/>
      <c r="F119" s="206" t="s">
        <v>1074</v>
      </c>
      <c r="G119" s="203"/>
      <c r="H119" s="207">
        <v>375.412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141</v>
      </c>
      <c r="AU119" s="213" t="s">
        <v>76</v>
      </c>
      <c r="AV119" s="201" t="s">
        <v>76</v>
      </c>
      <c r="AW119" s="201" t="s">
        <v>31</v>
      </c>
      <c r="AX119" s="201" t="s">
        <v>72</v>
      </c>
      <c r="AY119" s="213" t="s">
        <v>133</v>
      </c>
    </row>
    <row r="120" spans="2:65" s="27" customFormat="1" ht="22.5" customHeight="1">
      <c r="B120" s="28"/>
      <c r="C120" s="189" t="s">
        <v>188</v>
      </c>
      <c r="D120" s="189" t="s">
        <v>135</v>
      </c>
      <c r="E120" s="190" t="s">
        <v>217</v>
      </c>
      <c r="F120" s="191" t="s">
        <v>218</v>
      </c>
      <c r="G120" s="192" t="s">
        <v>161</v>
      </c>
      <c r="H120" s="193">
        <v>375.412</v>
      </c>
      <c r="I120" s="194"/>
      <c r="J120" s="195">
        <f>ROUND(I120*H120,2)</f>
        <v>0</v>
      </c>
      <c r="K120" s="191"/>
      <c r="L120" s="49"/>
      <c r="M120" s="196"/>
      <c r="N120" s="197" t="s">
        <v>38</v>
      </c>
      <c r="O120" s="29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AR120" s="10" t="s">
        <v>82</v>
      </c>
      <c r="AT120" s="10" t="s">
        <v>135</v>
      </c>
      <c r="AU120" s="10" t="s">
        <v>76</v>
      </c>
      <c r="AY120" s="10" t="s">
        <v>133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0" t="s">
        <v>72</v>
      </c>
      <c r="BK120" s="200">
        <f>ROUND(I120*H120,2)</f>
        <v>0</v>
      </c>
      <c r="BL120" s="10" t="s">
        <v>82</v>
      </c>
      <c r="BM120" s="10" t="s">
        <v>1075</v>
      </c>
    </row>
    <row r="121" spans="2:65" s="27" customFormat="1" ht="22.5" customHeight="1">
      <c r="B121" s="28"/>
      <c r="C121" s="189" t="s">
        <v>193</v>
      </c>
      <c r="D121" s="189" t="s">
        <v>135</v>
      </c>
      <c r="E121" s="190" t="s">
        <v>221</v>
      </c>
      <c r="F121" s="191" t="s">
        <v>222</v>
      </c>
      <c r="G121" s="192" t="s">
        <v>161</v>
      </c>
      <c r="H121" s="193">
        <v>93.853</v>
      </c>
      <c r="I121" s="194"/>
      <c r="J121" s="195">
        <f>ROUND(I121*H121,2)</f>
        <v>0</v>
      </c>
      <c r="K121" s="191"/>
      <c r="L121" s="49"/>
      <c r="M121" s="196"/>
      <c r="N121" s="197" t="s">
        <v>38</v>
      </c>
      <c r="O121" s="29"/>
      <c r="P121" s="198">
        <f>O121*H121</f>
        <v>0</v>
      </c>
      <c r="Q121" s="198">
        <v>0.01041</v>
      </c>
      <c r="R121" s="198">
        <f>Q121*H121</f>
        <v>0.97700973</v>
      </c>
      <c r="S121" s="198">
        <v>0</v>
      </c>
      <c r="T121" s="199">
        <f>S121*H121</f>
        <v>0</v>
      </c>
      <c r="AR121" s="10" t="s">
        <v>82</v>
      </c>
      <c r="AT121" s="10" t="s">
        <v>135</v>
      </c>
      <c r="AU121" s="10" t="s">
        <v>76</v>
      </c>
      <c r="AY121" s="10" t="s">
        <v>133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0" t="s">
        <v>72</v>
      </c>
      <c r="BK121" s="200">
        <f>ROUND(I121*H121,2)</f>
        <v>0</v>
      </c>
      <c r="BL121" s="10" t="s">
        <v>82</v>
      </c>
      <c r="BM121" s="10" t="s">
        <v>1076</v>
      </c>
    </row>
    <row r="122" spans="2:51" s="201" customFormat="1" ht="13.5">
      <c r="B122" s="202"/>
      <c r="C122" s="203"/>
      <c r="D122" s="204" t="s">
        <v>141</v>
      </c>
      <c r="E122" s="205"/>
      <c r="F122" s="206" t="s">
        <v>1077</v>
      </c>
      <c r="G122" s="203"/>
      <c r="H122" s="207">
        <v>93.853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141</v>
      </c>
      <c r="AU122" s="213" t="s">
        <v>76</v>
      </c>
      <c r="AV122" s="201" t="s">
        <v>76</v>
      </c>
      <c r="AW122" s="201" t="s">
        <v>31</v>
      </c>
      <c r="AX122" s="201" t="s">
        <v>72</v>
      </c>
      <c r="AY122" s="213" t="s">
        <v>133</v>
      </c>
    </row>
    <row r="123" spans="2:65" s="27" customFormat="1" ht="22.5" customHeight="1">
      <c r="B123" s="28"/>
      <c r="C123" s="189" t="s">
        <v>203</v>
      </c>
      <c r="D123" s="189" t="s">
        <v>135</v>
      </c>
      <c r="E123" s="190" t="s">
        <v>1078</v>
      </c>
      <c r="F123" s="191" t="s">
        <v>1079</v>
      </c>
      <c r="G123" s="192" t="s">
        <v>138</v>
      </c>
      <c r="H123" s="193">
        <v>1400.033</v>
      </c>
      <c r="I123" s="194"/>
      <c r="J123" s="195">
        <f>ROUND(I123*H123,2)</f>
        <v>0</v>
      </c>
      <c r="K123" s="191" t="s">
        <v>139</v>
      </c>
      <c r="L123" s="49"/>
      <c r="M123" s="196"/>
      <c r="N123" s="197" t="s">
        <v>38</v>
      </c>
      <c r="O123" s="29"/>
      <c r="P123" s="198">
        <f>O123*H123</f>
        <v>0</v>
      </c>
      <c r="Q123" s="198">
        <v>0.0008499999999999998</v>
      </c>
      <c r="R123" s="198">
        <f>Q123*H123</f>
        <v>1.1900280499999998</v>
      </c>
      <c r="S123" s="198">
        <v>0</v>
      </c>
      <c r="T123" s="199">
        <f>S123*H123</f>
        <v>0</v>
      </c>
      <c r="AR123" s="10" t="s">
        <v>82</v>
      </c>
      <c r="AT123" s="10" t="s">
        <v>135</v>
      </c>
      <c r="AU123" s="10" t="s">
        <v>76</v>
      </c>
      <c r="AY123" s="10" t="s">
        <v>133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0" t="s">
        <v>72</v>
      </c>
      <c r="BK123" s="200">
        <f>ROUND(I123*H123,2)</f>
        <v>0</v>
      </c>
      <c r="BL123" s="10" t="s">
        <v>82</v>
      </c>
      <c r="BM123" s="10" t="s">
        <v>1080</v>
      </c>
    </row>
    <row r="124" spans="2:51" s="201" customFormat="1" ht="13.5">
      <c r="B124" s="202"/>
      <c r="C124" s="203"/>
      <c r="D124" s="204" t="s">
        <v>141</v>
      </c>
      <c r="E124" s="205"/>
      <c r="F124" s="206" t="s">
        <v>1081</v>
      </c>
      <c r="G124" s="203"/>
      <c r="H124" s="207">
        <v>1400.033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141</v>
      </c>
      <c r="AU124" s="213" t="s">
        <v>76</v>
      </c>
      <c r="AV124" s="201" t="s">
        <v>76</v>
      </c>
      <c r="AW124" s="201" t="s">
        <v>31</v>
      </c>
      <c r="AX124" s="201" t="s">
        <v>72</v>
      </c>
      <c r="AY124" s="213" t="s">
        <v>133</v>
      </c>
    </row>
    <row r="125" spans="2:65" s="27" customFormat="1" ht="22.5" customHeight="1">
      <c r="B125" s="28"/>
      <c r="C125" s="189" t="s">
        <v>10</v>
      </c>
      <c r="D125" s="189" t="s">
        <v>135</v>
      </c>
      <c r="E125" s="190" t="s">
        <v>1082</v>
      </c>
      <c r="F125" s="191" t="s">
        <v>1083</v>
      </c>
      <c r="G125" s="192" t="s">
        <v>138</v>
      </c>
      <c r="H125" s="193">
        <v>1400.033</v>
      </c>
      <c r="I125" s="194"/>
      <c r="J125" s="195">
        <f>ROUND(I125*H125,2)</f>
        <v>0</v>
      </c>
      <c r="K125" s="191" t="s">
        <v>139</v>
      </c>
      <c r="L125" s="49"/>
      <c r="M125" s="196"/>
      <c r="N125" s="197" t="s">
        <v>38</v>
      </c>
      <c r="O125" s="2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10" t="s">
        <v>82</v>
      </c>
      <c r="AT125" s="10" t="s">
        <v>135</v>
      </c>
      <c r="AU125" s="10" t="s">
        <v>76</v>
      </c>
      <c r="AY125" s="10" t="s">
        <v>133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0" t="s">
        <v>72</v>
      </c>
      <c r="BK125" s="200">
        <f>ROUND(I125*H125,2)</f>
        <v>0</v>
      </c>
      <c r="BL125" s="10" t="s">
        <v>82</v>
      </c>
      <c r="BM125" s="10" t="s">
        <v>1084</v>
      </c>
    </row>
    <row r="126" spans="2:65" s="27" customFormat="1" ht="22.5" customHeight="1">
      <c r="B126" s="28"/>
      <c r="C126" s="189" t="s">
        <v>211</v>
      </c>
      <c r="D126" s="189" t="s">
        <v>135</v>
      </c>
      <c r="E126" s="190" t="s">
        <v>251</v>
      </c>
      <c r="F126" s="191" t="s">
        <v>252</v>
      </c>
      <c r="G126" s="192" t="s">
        <v>161</v>
      </c>
      <c r="H126" s="193">
        <v>844.677</v>
      </c>
      <c r="I126" s="194"/>
      <c r="J126" s="195">
        <f>ROUND(I126*H126,2)</f>
        <v>0</v>
      </c>
      <c r="K126" s="191"/>
      <c r="L126" s="49"/>
      <c r="M126" s="196"/>
      <c r="N126" s="197" t="s">
        <v>38</v>
      </c>
      <c r="O126" s="2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10" t="s">
        <v>82</v>
      </c>
      <c r="AT126" s="10" t="s">
        <v>135</v>
      </c>
      <c r="AU126" s="10" t="s">
        <v>76</v>
      </c>
      <c r="AY126" s="10" t="s">
        <v>133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0" t="s">
        <v>72</v>
      </c>
      <c r="BK126" s="200">
        <f>ROUND(I126*H126,2)</f>
        <v>0</v>
      </c>
      <c r="BL126" s="10" t="s">
        <v>82</v>
      </c>
      <c r="BM126" s="10" t="s">
        <v>1085</v>
      </c>
    </row>
    <row r="127" spans="2:51" s="201" customFormat="1" ht="13.5">
      <c r="B127" s="202"/>
      <c r="C127" s="203"/>
      <c r="D127" s="204" t="s">
        <v>141</v>
      </c>
      <c r="E127" s="205"/>
      <c r="F127" s="206" t="s">
        <v>1086</v>
      </c>
      <c r="G127" s="203"/>
      <c r="H127" s="207">
        <v>844.677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141</v>
      </c>
      <c r="AU127" s="213" t="s">
        <v>76</v>
      </c>
      <c r="AV127" s="201" t="s">
        <v>76</v>
      </c>
      <c r="AW127" s="201" t="s">
        <v>31</v>
      </c>
      <c r="AX127" s="201" t="s">
        <v>72</v>
      </c>
      <c r="AY127" s="213" t="s">
        <v>133</v>
      </c>
    </row>
    <row r="128" spans="2:65" s="27" customFormat="1" ht="22.5" customHeight="1">
      <c r="B128" s="28"/>
      <c r="C128" s="189" t="s">
        <v>216</v>
      </c>
      <c r="D128" s="189" t="s">
        <v>135</v>
      </c>
      <c r="E128" s="190" t="s">
        <v>256</v>
      </c>
      <c r="F128" s="191" t="s">
        <v>257</v>
      </c>
      <c r="G128" s="192" t="s">
        <v>161</v>
      </c>
      <c r="H128" s="193">
        <v>93.853</v>
      </c>
      <c r="I128" s="194"/>
      <c r="J128" s="195">
        <f>ROUND(I128*H128,2)</f>
        <v>0</v>
      </c>
      <c r="K128" s="191"/>
      <c r="L128" s="49"/>
      <c r="M128" s="196"/>
      <c r="N128" s="197" t="s">
        <v>38</v>
      </c>
      <c r="O128" s="2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10" t="s">
        <v>82</v>
      </c>
      <c r="AT128" s="10" t="s">
        <v>135</v>
      </c>
      <c r="AU128" s="10" t="s">
        <v>76</v>
      </c>
      <c r="AY128" s="10" t="s">
        <v>133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0" t="s">
        <v>72</v>
      </c>
      <c r="BK128" s="200">
        <f>ROUND(I128*H128,2)</f>
        <v>0</v>
      </c>
      <c r="BL128" s="10" t="s">
        <v>82</v>
      </c>
      <c r="BM128" s="10" t="s">
        <v>1087</v>
      </c>
    </row>
    <row r="129" spans="2:51" s="201" customFormat="1" ht="13.5">
      <c r="B129" s="202"/>
      <c r="C129" s="203"/>
      <c r="D129" s="204" t="s">
        <v>141</v>
      </c>
      <c r="E129" s="205"/>
      <c r="F129" s="206" t="s">
        <v>1088</v>
      </c>
      <c r="G129" s="203"/>
      <c r="H129" s="207">
        <v>93.853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141</v>
      </c>
      <c r="AU129" s="213" t="s">
        <v>76</v>
      </c>
      <c r="AV129" s="201" t="s">
        <v>76</v>
      </c>
      <c r="AW129" s="201" t="s">
        <v>31</v>
      </c>
      <c r="AX129" s="201" t="s">
        <v>72</v>
      </c>
      <c r="AY129" s="213" t="s">
        <v>133</v>
      </c>
    </row>
    <row r="130" spans="2:65" s="27" customFormat="1" ht="22.5" customHeight="1">
      <c r="B130" s="28"/>
      <c r="C130" s="189" t="s">
        <v>220</v>
      </c>
      <c r="D130" s="189" t="s">
        <v>135</v>
      </c>
      <c r="E130" s="190" t="s">
        <v>261</v>
      </c>
      <c r="F130" s="191" t="s">
        <v>262</v>
      </c>
      <c r="G130" s="192" t="s">
        <v>161</v>
      </c>
      <c r="H130" s="193">
        <v>195.398</v>
      </c>
      <c r="I130" s="194"/>
      <c r="J130" s="195">
        <f>ROUND(I130*H130,2)</f>
        <v>0</v>
      </c>
      <c r="K130" s="191"/>
      <c r="L130" s="49"/>
      <c r="M130" s="196"/>
      <c r="N130" s="197" t="s">
        <v>38</v>
      </c>
      <c r="O130" s="2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10" t="s">
        <v>82</v>
      </c>
      <c r="AT130" s="10" t="s">
        <v>135</v>
      </c>
      <c r="AU130" s="10" t="s">
        <v>76</v>
      </c>
      <c r="AY130" s="10" t="s">
        <v>133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0" t="s">
        <v>72</v>
      </c>
      <c r="BK130" s="200">
        <f>ROUND(I130*H130,2)</f>
        <v>0</v>
      </c>
      <c r="BL130" s="10" t="s">
        <v>82</v>
      </c>
      <c r="BM130" s="10" t="s">
        <v>1089</v>
      </c>
    </row>
    <row r="131" spans="2:51" s="201" customFormat="1" ht="13.5">
      <c r="B131" s="202"/>
      <c r="C131" s="203"/>
      <c r="D131" s="204" t="s">
        <v>141</v>
      </c>
      <c r="E131" s="205"/>
      <c r="F131" s="206" t="s">
        <v>1090</v>
      </c>
      <c r="G131" s="203"/>
      <c r="H131" s="207">
        <v>195.398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76</v>
      </c>
      <c r="AV131" s="201" t="s">
        <v>76</v>
      </c>
      <c r="AW131" s="201" t="s">
        <v>31</v>
      </c>
      <c r="AX131" s="201" t="s">
        <v>72</v>
      </c>
      <c r="AY131" s="213" t="s">
        <v>133</v>
      </c>
    </row>
    <row r="132" spans="2:65" s="27" customFormat="1" ht="22.5" customHeight="1">
      <c r="B132" s="28"/>
      <c r="C132" s="189" t="s">
        <v>225</v>
      </c>
      <c r="D132" s="189" t="s">
        <v>135</v>
      </c>
      <c r="E132" s="190" t="s">
        <v>266</v>
      </c>
      <c r="F132" s="191" t="s">
        <v>267</v>
      </c>
      <c r="G132" s="192" t="s">
        <v>161</v>
      </c>
      <c r="H132" s="193">
        <v>93.853</v>
      </c>
      <c r="I132" s="194"/>
      <c r="J132" s="195">
        <f>ROUND(I132*H132,2)</f>
        <v>0</v>
      </c>
      <c r="K132" s="191" t="s">
        <v>139</v>
      </c>
      <c r="L132" s="49"/>
      <c r="M132" s="196"/>
      <c r="N132" s="197" t="s">
        <v>38</v>
      </c>
      <c r="O132" s="2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10" t="s">
        <v>82</v>
      </c>
      <c r="AT132" s="10" t="s">
        <v>135</v>
      </c>
      <c r="AU132" s="10" t="s">
        <v>76</v>
      </c>
      <c r="AY132" s="10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0" t="s">
        <v>72</v>
      </c>
      <c r="BK132" s="200">
        <f>ROUND(I132*H132,2)</f>
        <v>0</v>
      </c>
      <c r="BL132" s="10" t="s">
        <v>82</v>
      </c>
      <c r="BM132" s="10" t="s">
        <v>1091</v>
      </c>
    </row>
    <row r="133" spans="2:65" s="27" customFormat="1" ht="22.5" customHeight="1">
      <c r="B133" s="28"/>
      <c r="C133" s="189" t="s">
        <v>230</v>
      </c>
      <c r="D133" s="189" t="s">
        <v>135</v>
      </c>
      <c r="E133" s="190" t="s">
        <v>270</v>
      </c>
      <c r="F133" s="191" t="s">
        <v>271</v>
      </c>
      <c r="G133" s="192" t="s">
        <v>161</v>
      </c>
      <c r="H133" s="193">
        <v>649.279</v>
      </c>
      <c r="I133" s="194"/>
      <c r="J133" s="195">
        <f>ROUND(I133*H133,2)</f>
        <v>0</v>
      </c>
      <c r="K133" s="191"/>
      <c r="L133" s="49"/>
      <c r="M133" s="196"/>
      <c r="N133" s="197" t="s">
        <v>38</v>
      </c>
      <c r="O133" s="2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10" t="s">
        <v>82</v>
      </c>
      <c r="AT133" s="10" t="s">
        <v>135</v>
      </c>
      <c r="AU133" s="10" t="s">
        <v>76</v>
      </c>
      <c r="AY133" s="10" t="s">
        <v>133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0" t="s">
        <v>72</v>
      </c>
      <c r="BK133" s="200">
        <f>ROUND(I133*H133,2)</f>
        <v>0</v>
      </c>
      <c r="BL133" s="10" t="s">
        <v>82</v>
      </c>
      <c r="BM133" s="10" t="s">
        <v>1092</v>
      </c>
    </row>
    <row r="134" spans="2:51" s="201" customFormat="1" ht="13.5">
      <c r="B134" s="202"/>
      <c r="C134" s="203"/>
      <c r="D134" s="214" t="s">
        <v>141</v>
      </c>
      <c r="E134" s="215"/>
      <c r="F134" s="216" t="s">
        <v>1093</v>
      </c>
      <c r="G134" s="203"/>
      <c r="H134" s="217">
        <v>938.53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141</v>
      </c>
      <c r="AU134" s="213" t="s">
        <v>76</v>
      </c>
      <c r="AV134" s="201" t="s">
        <v>76</v>
      </c>
      <c r="AW134" s="201" t="s">
        <v>31</v>
      </c>
      <c r="AX134" s="201" t="s">
        <v>67</v>
      </c>
      <c r="AY134" s="213" t="s">
        <v>133</v>
      </c>
    </row>
    <row r="135" spans="2:51" s="201" customFormat="1" ht="13.5">
      <c r="B135" s="202"/>
      <c r="C135" s="203"/>
      <c r="D135" s="214" t="s">
        <v>141</v>
      </c>
      <c r="E135" s="215"/>
      <c r="F135" s="216" t="s">
        <v>1094</v>
      </c>
      <c r="G135" s="203"/>
      <c r="H135" s="217">
        <v>-271.607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141</v>
      </c>
      <c r="AU135" s="213" t="s">
        <v>76</v>
      </c>
      <c r="AV135" s="201" t="s">
        <v>76</v>
      </c>
      <c r="AW135" s="201" t="s">
        <v>31</v>
      </c>
      <c r="AX135" s="201" t="s">
        <v>67</v>
      </c>
      <c r="AY135" s="213" t="s">
        <v>133</v>
      </c>
    </row>
    <row r="136" spans="2:51" s="201" customFormat="1" ht="13.5">
      <c r="B136" s="202"/>
      <c r="C136" s="203"/>
      <c r="D136" s="214" t="s">
        <v>141</v>
      </c>
      <c r="E136" s="215"/>
      <c r="F136" s="216" t="s">
        <v>1095</v>
      </c>
      <c r="G136" s="203"/>
      <c r="H136" s="217">
        <v>-17.644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141</v>
      </c>
      <c r="AU136" s="213" t="s">
        <v>76</v>
      </c>
      <c r="AV136" s="201" t="s">
        <v>76</v>
      </c>
      <c r="AW136" s="201" t="s">
        <v>31</v>
      </c>
      <c r="AX136" s="201" t="s">
        <v>67</v>
      </c>
      <c r="AY136" s="213" t="s">
        <v>133</v>
      </c>
    </row>
    <row r="137" spans="2:51" s="230" customFormat="1" ht="13.5">
      <c r="B137" s="231"/>
      <c r="C137" s="232"/>
      <c r="D137" s="204" t="s">
        <v>141</v>
      </c>
      <c r="E137" s="233"/>
      <c r="F137" s="234" t="s">
        <v>278</v>
      </c>
      <c r="G137" s="232"/>
      <c r="H137" s="235">
        <v>649.279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141</v>
      </c>
      <c r="AU137" s="241" t="s">
        <v>76</v>
      </c>
      <c r="AV137" s="230" t="s">
        <v>82</v>
      </c>
      <c r="AW137" s="230" t="s">
        <v>31</v>
      </c>
      <c r="AX137" s="230" t="s">
        <v>72</v>
      </c>
      <c r="AY137" s="241" t="s">
        <v>133</v>
      </c>
    </row>
    <row r="138" spans="2:65" s="27" customFormat="1" ht="31.5" customHeight="1">
      <c r="B138" s="28"/>
      <c r="C138" s="189" t="s">
        <v>9</v>
      </c>
      <c r="D138" s="189" t="s">
        <v>135</v>
      </c>
      <c r="E138" s="190" t="s">
        <v>280</v>
      </c>
      <c r="F138" s="191" t="s">
        <v>281</v>
      </c>
      <c r="G138" s="192" t="s">
        <v>161</v>
      </c>
      <c r="H138" s="193">
        <v>205.72</v>
      </c>
      <c r="I138" s="194"/>
      <c r="J138" s="195">
        <f>ROUND(I138*H138,2)</f>
        <v>0</v>
      </c>
      <c r="K138" s="191"/>
      <c r="L138" s="49"/>
      <c r="M138" s="196"/>
      <c r="N138" s="197" t="s">
        <v>38</v>
      </c>
      <c r="O138" s="2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10" t="s">
        <v>82</v>
      </c>
      <c r="AT138" s="10" t="s">
        <v>135</v>
      </c>
      <c r="AU138" s="10" t="s">
        <v>76</v>
      </c>
      <c r="AY138" s="10" t="s">
        <v>133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0" t="s">
        <v>72</v>
      </c>
      <c r="BK138" s="200">
        <f>ROUND(I138*H138,2)</f>
        <v>0</v>
      </c>
      <c r="BL138" s="10" t="s">
        <v>82</v>
      </c>
      <c r="BM138" s="10" t="s">
        <v>1096</v>
      </c>
    </row>
    <row r="139" spans="2:51" s="201" customFormat="1" ht="13.5">
      <c r="B139" s="202"/>
      <c r="C139" s="203"/>
      <c r="D139" s="214" t="s">
        <v>141</v>
      </c>
      <c r="E139" s="215"/>
      <c r="F139" s="216" t="s">
        <v>1097</v>
      </c>
      <c r="G139" s="203"/>
      <c r="H139" s="217">
        <v>214.124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141</v>
      </c>
      <c r="AU139" s="213" t="s">
        <v>76</v>
      </c>
      <c r="AV139" s="201" t="s">
        <v>76</v>
      </c>
      <c r="AW139" s="201" t="s">
        <v>31</v>
      </c>
      <c r="AX139" s="201" t="s">
        <v>67</v>
      </c>
      <c r="AY139" s="213" t="s">
        <v>133</v>
      </c>
    </row>
    <row r="140" spans="2:51" s="201" customFormat="1" ht="13.5">
      <c r="B140" s="202"/>
      <c r="C140" s="203"/>
      <c r="D140" s="214" t="s">
        <v>141</v>
      </c>
      <c r="E140" s="215"/>
      <c r="F140" s="216" t="s">
        <v>1098</v>
      </c>
      <c r="G140" s="203"/>
      <c r="H140" s="217">
        <v>-8.404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141</v>
      </c>
      <c r="AU140" s="213" t="s">
        <v>76</v>
      </c>
      <c r="AV140" s="201" t="s">
        <v>76</v>
      </c>
      <c r="AW140" s="201" t="s">
        <v>31</v>
      </c>
      <c r="AX140" s="201" t="s">
        <v>67</v>
      </c>
      <c r="AY140" s="213" t="s">
        <v>133</v>
      </c>
    </row>
    <row r="141" spans="2:51" s="230" customFormat="1" ht="13.5">
      <c r="B141" s="231"/>
      <c r="C141" s="232"/>
      <c r="D141" s="204" t="s">
        <v>141</v>
      </c>
      <c r="E141" s="233"/>
      <c r="F141" s="234" t="s">
        <v>278</v>
      </c>
      <c r="G141" s="232"/>
      <c r="H141" s="235">
        <v>205.72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141</v>
      </c>
      <c r="AU141" s="241" t="s">
        <v>76</v>
      </c>
      <c r="AV141" s="230" t="s">
        <v>82</v>
      </c>
      <c r="AW141" s="230" t="s">
        <v>31</v>
      </c>
      <c r="AX141" s="230" t="s">
        <v>72</v>
      </c>
      <c r="AY141" s="241" t="s">
        <v>133</v>
      </c>
    </row>
    <row r="142" spans="2:65" s="27" customFormat="1" ht="22.5" customHeight="1">
      <c r="B142" s="28"/>
      <c r="C142" s="242" t="s">
        <v>237</v>
      </c>
      <c r="D142" s="242" t="s">
        <v>285</v>
      </c>
      <c r="E142" s="243" t="s">
        <v>1099</v>
      </c>
      <c r="F142" s="244" t="s">
        <v>1100</v>
      </c>
      <c r="G142" s="245" t="s">
        <v>288</v>
      </c>
      <c r="H142" s="246">
        <v>228.555</v>
      </c>
      <c r="I142" s="247"/>
      <c r="J142" s="248">
        <f>ROUND(I142*H142,2)</f>
        <v>0</v>
      </c>
      <c r="K142" s="244"/>
      <c r="L142" s="249"/>
      <c r="M142" s="250"/>
      <c r="N142" s="251" t="s">
        <v>38</v>
      </c>
      <c r="O142" s="29"/>
      <c r="P142" s="198">
        <f>O142*H142</f>
        <v>0</v>
      </c>
      <c r="Q142" s="198">
        <v>1</v>
      </c>
      <c r="R142" s="198">
        <f>Q142*H142</f>
        <v>228.555</v>
      </c>
      <c r="S142" s="198">
        <v>0</v>
      </c>
      <c r="T142" s="199">
        <f>S142*H142</f>
        <v>0</v>
      </c>
      <c r="AR142" s="10" t="s">
        <v>170</v>
      </c>
      <c r="AT142" s="10" t="s">
        <v>285</v>
      </c>
      <c r="AU142" s="10" t="s">
        <v>76</v>
      </c>
      <c r="AY142" s="10" t="s">
        <v>133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0" t="s">
        <v>72</v>
      </c>
      <c r="BK142" s="200">
        <f>ROUND(I142*H142,2)</f>
        <v>0</v>
      </c>
      <c r="BL142" s="10" t="s">
        <v>82</v>
      </c>
      <c r="BM142" s="10" t="s">
        <v>1101</v>
      </c>
    </row>
    <row r="143" spans="2:51" s="201" customFormat="1" ht="13.5">
      <c r="B143" s="202"/>
      <c r="C143" s="203"/>
      <c r="D143" s="204" t="s">
        <v>141</v>
      </c>
      <c r="E143" s="205"/>
      <c r="F143" s="206" t="s">
        <v>1102</v>
      </c>
      <c r="G143" s="203"/>
      <c r="H143" s="207">
        <v>228.555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141</v>
      </c>
      <c r="AU143" s="213" t="s">
        <v>76</v>
      </c>
      <c r="AV143" s="201" t="s">
        <v>76</v>
      </c>
      <c r="AW143" s="201" t="s">
        <v>31</v>
      </c>
      <c r="AX143" s="201" t="s">
        <v>72</v>
      </c>
      <c r="AY143" s="213" t="s">
        <v>133</v>
      </c>
    </row>
    <row r="144" spans="2:65" s="27" customFormat="1" ht="22.5" customHeight="1">
      <c r="B144" s="28"/>
      <c r="C144" s="189" t="s">
        <v>241</v>
      </c>
      <c r="D144" s="189" t="s">
        <v>135</v>
      </c>
      <c r="E144" s="190" t="s">
        <v>292</v>
      </c>
      <c r="F144" s="191" t="s">
        <v>293</v>
      </c>
      <c r="G144" s="192" t="s">
        <v>138</v>
      </c>
      <c r="H144" s="193">
        <v>2281.89</v>
      </c>
      <c r="I144" s="194"/>
      <c r="J144" s="195">
        <f>ROUND(I144*H144,2)</f>
        <v>0</v>
      </c>
      <c r="K144" s="191" t="s">
        <v>139</v>
      </c>
      <c r="L144" s="49"/>
      <c r="M144" s="196"/>
      <c r="N144" s="197" t="s">
        <v>38</v>
      </c>
      <c r="O144" s="2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AR144" s="10" t="s">
        <v>82</v>
      </c>
      <c r="AT144" s="10" t="s">
        <v>135</v>
      </c>
      <c r="AU144" s="10" t="s">
        <v>76</v>
      </c>
      <c r="AY144" s="10" t="s">
        <v>133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0" t="s">
        <v>72</v>
      </c>
      <c r="BK144" s="200">
        <f>ROUND(I144*H144,2)</f>
        <v>0</v>
      </c>
      <c r="BL144" s="10" t="s">
        <v>82</v>
      </c>
      <c r="BM144" s="10" t="s">
        <v>1103</v>
      </c>
    </row>
    <row r="145" spans="2:51" s="201" customFormat="1" ht="13.5">
      <c r="B145" s="202"/>
      <c r="C145" s="203"/>
      <c r="D145" s="214" t="s">
        <v>141</v>
      </c>
      <c r="E145" s="215"/>
      <c r="F145" s="216" t="s">
        <v>1104</v>
      </c>
      <c r="G145" s="203"/>
      <c r="H145" s="217">
        <v>2281.89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141</v>
      </c>
      <c r="AU145" s="213" t="s">
        <v>76</v>
      </c>
      <c r="AV145" s="201" t="s">
        <v>76</v>
      </c>
      <c r="AW145" s="201" t="s">
        <v>31</v>
      </c>
      <c r="AX145" s="201" t="s">
        <v>72</v>
      </c>
      <c r="AY145" s="213" t="s">
        <v>133</v>
      </c>
    </row>
    <row r="146" spans="2:63" s="171" customFormat="1" ht="29.25" customHeight="1">
      <c r="B146" s="172"/>
      <c r="C146" s="173"/>
      <c r="D146" s="186" t="s">
        <v>66</v>
      </c>
      <c r="E146" s="187" t="s">
        <v>76</v>
      </c>
      <c r="F146" s="187" t="s">
        <v>296</v>
      </c>
      <c r="G146" s="173"/>
      <c r="H146" s="173"/>
      <c r="I146" s="176"/>
      <c r="J146" s="188">
        <f>BK146</f>
        <v>0</v>
      </c>
      <c r="K146" s="173"/>
      <c r="L146" s="178"/>
      <c r="M146" s="179"/>
      <c r="N146" s="180"/>
      <c r="O146" s="180"/>
      <c r="P146" s="181">
        <f>SUM(P147:P148)</f>
        <v>0</v>
      </c>
      <c r="Q146" s="180"/>
      <c r="R146" s="181">
        <f>SUM(R147:R148)</f>
        <v>0</v>
      </c>
      <c r="S146" s="180"/>
      <c r="T146" s="182">
        <f>SUM(T147:T148)</f>
        <v>0</v>
      </c>
      <c r="AR146" s="183" t="s">
        <v>72</v>
      </c>
      <c r="AT146" s="184" t="s">
        <v>66</v>
      </c>
      <c r="AU146" s="184" t="s">
        <v>72</v>
      </c>
      <c r="AY146" s="183" t="s">
        <v>133</v>
      </c>
      <c r="BK146" s="185">
        <f>SUM(BK147:BK148)</f>
        <v>0</v>
      </c>
    </row>
    <row r="147" spans="2:65" s="27" customFormat="1" ht="22.5" customHeight="1">
      <c r="B147" s="28"/>
      <c r="C147" s="189" t="s">
        <v>246</v>
      </c>
      <c r="D147" s="189" t="s">
        <v>135</v>
      </c>
      <c r="E147" s="190" t="s">
        <v>303</v>
      </c>
      <c r="F147" s="191" t="s">
        <v>304</v>
      </c>
      <c r="G147" s="192" t="s">
        <v>161</v>
      </c>
      <c r="H147" s="193">
        <v>0.30200000000000005</v>
      </c>
      <c r="I147" s="194"/>
      <c r="J147" s="195">
        <f>ROUND(I147*H147,2)</f>
        <v>0</v>
      </c>
      <c r="K147" s="191" t="s">
        <v>139</v>
      </c>
      <c r="L147" s="49"/>
      <c r="M147" s="196"/>
      <c r="N147" s="197" t="s">
        <v>38</v>
      </c>
      <c r="O147" s="29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AR147" s="10" t="s">
        <v>82</v>
      </c>
      <c r="AT147" s="10" t="s">
        <v>135</v>
      </c>
      <c r="AU147" s="10" t="s">
        <v>76</v>
      </c>
      <c r="AY147" s="10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0" t="s">
        <v>72</v>
      </c>
      <c r="BK147" s="200">
        <f>ROUND(I147*H147,2)</f>
        <v>0</v>
      </c>
      <c r="BL147" s="10" t="s">
        <v>82</v>
      </c>
      <c r="BM147" s="10" t="s">
        <v>1105</v>
      </c>
    </row>
    <row r="148" spans="2:51" s="201" customFormat="1" ht="13.5">
      <c r="B148" s="202"/>
      <c r="C148" s="203"/>
      <c r="D148" s="214" t="s">
        <v>141</v>
      </c>
      <c r="E148" s="215"/>
      <c r="F148" s="216" t="s">
        <v>1106</v>
      </c>
      <c r="G148" s="203"/>
      <c r="H148" s="217">
        <v>0.30200000000000005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141</v>
      </c>
      <c r="AU148" s="213" t="s">
        <v>76</v>
      </c>
      <c r="AV148" s="201" t="s">
        <v>76</v>
      </c>
      <c r="AW148" s="201" t="s">
        <v>31</v>
      </c>
      <c r="AX148" s="201" t="s">
        <v>72</v>
      </c>
      <c r="AY148" s="213" t="s">
        <v>133</v>
      </c>
    </row>
    <row r="149" spans="2:63" s="171" customFormat="1" ht="29.25" customHeight="1">
      <c r="B149" s="172"/>
      <c r="C149" s="173"/>
      <c r="D149" s="186" t="s">
        <v>66</v>
      </c>
      <c r="E149" s="187" t="s">
        <v>79</v>
      </c>
      <c r="F149" s="187" t="s">
        <v>307</v>
      </c>
      <c r="G149" s="173"/>
      <c r="H149" s="173"/>
      <c r="I149" s="176"/>
      <c r="J149" s="188">
        <f>BK149</f>
        <v>0</v>
      </c>
      <c r="K149" s="173"/>
      <c r="L149" s="178"/>
      <c r="M149" s="179"/>
      <c r="N149" s="180"/>
      <c r="O149" s="180"/>
      <c r="P149" s="181">
        <f>P150</f>
        <v>0</v>
      </c>
      <c r="Q149" s="180"/>
      <c r="R149" s="181">
        <f>R150</f>
        <v>0</v>
      </c>
      <c r="S149" s="180"/>
      <c r="T149" s="182">
        <f>T150</f>
        <v>0</v>
      </c>
      <c r="AR149" s="183" t="s">
        <v>72</v>
      </c>
      <c r="AT149" s="184" t="s">
        <v>66</v>
      </c>
      <c r="AU149" s="184" t="s">
        <v>72</v>
      </c>
      <c r="AY149" s="183" t="s">
        <v>133</v>
      </c>
      <c r="BK149" s="185">
        <f>BK150</f>
        <v>0</v>
      </c>
    </row>
    <row r="150" spans="2:65" s="27" customFormat="1" ht="22.5" customHeight="1">
      <c r="B150" s="28"/>
      <c r="C150" s="189" t="s">
        <v>250</v>
      </c>
      <c r="D150" s="189" t="s">
        <v>135</v>
      </c>
      <c r="E150" s="190" t="s">
        <v>1107</v>
      </c>
      <c r="F150" s="191" t="s">
        <v>1108</v>
      </c>
      <c r="G150" s="192" t="s">
        <v>156</v>
      </c>
      <c r="H150" s="193">
        <v>493.8</v>
      </c>
      <c r="I150" s="194"/>
      <c r="J150" s="195">
        <f>ROUND(I150*H150,2)</f>
        <v>0</v>
      </c>
      <c r="K150" s="191" t="s">
        <v>139</v>
      </c>
      <c r="L150" s="49"/>
      <c r="M150" s="196"/>
      <c r="N150" s="197" t="s">
        <v>38</v>
      </c>
      <c r="O150" s="2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AR150" s="10" t="s">
        <v>82</v>
      </c>
      <c r="AT150" s="10" t="s">
        <v>135</v>
      </c>
      <c r="AU150" s="10" t="s">
        <v>76</v>
      </c>
      <c r="AY150" s="10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0" t="s">
        <v>72</v>
      </c>
      <c r="BK150" s="200">
        <f>ROUND(I150*H150,2)</f>
        <v>0</v>
      </c>
      <c r="BL150" s="10" t="s">
        <v>82</v>
      </c>
      <c r="BM150" s="10" t="s">
        <v>1109</v>
      </c>
    </row>
    <row r="151" spans="2:63" s="171" customFormat="1" ht="29.25" customHeight="1">
      <c r="B151" s="172"/>
      <c r="C151" s="173"/>
      <c r="D151" s="186" t="s">
        <v>66</v>
      </c>
      <c r="E151" s="187" t="s">
        <v>82</v>
      </c>
      <c r="F151" s="187" t="s">
        <v>317</v>
      </c>
      <c r="G151" s="173"/>
      <c r="H151" s="173"/>
      <c r="I151" s="176"/>
      <c r="J151" s="188">
        <f>BK151</f>
        <v>0</v>
      </c>
      <c r="K151" s="173"/>
      <c r="L151" s="178"/>
      <c r="M151" s="179"/>
      <c r="N151" s="180"/>
      <c r="O151" s="180"/>
      <c r="P151" s="181">
        <f>SUM(P152:P153)</f>
        <v>0</v>
      </c>
      <c r="Q151" s="180"/>
      <c r="R151" s="181">
        <f>SUM(R152:R153)</f>
        <v>0</v>
      </c>
      <c r="S151" s="180"/>
      <c r="T151" s="182">
        <f>SUM(T152:T153)</f>
        <v>0</v>
      </c>
      <c r="AR151" s="183" t="s">
        <v>72</v>
      </c>
      <c r="AT151" s="184" t="s">
        <v>66</v>
      </c>
      <c r="AU151" s="184" t="s">
        <v>72</v>
      </c>
      <c r="AY151" s="183" t="s">
        <v>133</v>
      </c>
      <c r="BK151" s="185">
        <f>SUM(BK152:BK153)</f>
        <v>0</v>
      </c>
    </row>
    <row r="152" spans="2:65" s="27" customFormat="1" ht="22.5" customHeight="1">
      <c r="B152" s="28"/>
      <c r="C152" s="189" t="s">
        <v>255</v>
      </c>
      <c r="D152" s="189" t="s">
        <v>135</v>
      </c>
      <c r="E152" s="190" t="s">
        <v>319</v>
      </c>
      <c r="F152" s="191" t="s">
        <v>320</v>
      </c>
      <c r="G152" s="192" t="s">
        <v>161</v>
      </c>
      <c r="H152" s="193">
        <v>47.583</v>
      </c>
      <c r="I152" s="194"/>
      <c r="J152" s="195">
        <f>ROUND(I152*H152,2)</f>
        <v>0</v>
      </c>
      <c r="K152" s="191"/>
      <c r="L152" s="49"/>
      <c r="M152" s="196"/>
      <c r="N152" s="197" t="s">
        <v>38</v>
      </c>
      <c r="O152" s="2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10" t="s">
        <v>82</v>
      </c>
      <c r="AT152" s="10" t="s">
        <v>135</v>
      </c>
      <c r="AU152" s="10" t="s">
        <v>76</v>
      </c>
      <c r="AY152" s="10" t="s">
        <v>133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0" t="s">
        <v>72</v>
      </c>
      <c r="BK152" s="200">
        <f>ROUND(I152*H152,2)</f>
        <v>0</v>
      </c>
      <c r="BL152" s="10" t="s">
        <v>82</v>
      </c>
      <c r="BM152" s="10" t="s">
        <v>1110</v>
      </c>
    </row>
    <row r="153" spans="2:51" s="201" customFormat="1" ht="13.5">
      <c r="B153" s="202"/>
      <c r="C153" s="203"/>
      <c r="D153" s="214" t="s">
        <v>141</v>
      </c>
      <c r="E153" s="215"/>
      <c r="F153" s="216" t="s">
        <v>1111</v>
      </c>
      <c r="G153" s="203"/>
      <c r="H153" s="217">
        <v>47.583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141</v>
      </c>
      <c r="AU153" s="213" t="s">
        <v>76</v>
      </c>
      <c r="AV153" s="201" t="s">
        <v>76</v>
      </c>
      <c r="AW153" s="201" t="s">
        <v>31</v>
      </c>
      <c r="AX153" s="201" t="s">
        <v>72</v>
      </c>
      <c r="AY153" s="213" t="s">
        <v>133</v>
      </c>
    </row>
    <row r="154" spans="2:63" s="171" customFormat="1" ht="29.25" customHeight="1">
      <c r="B154" s="172"/>
      <c r="C154" s="173"/>
      <c r="D154" s="186" t="s">
        <v>66</v>
      </c>
      <c r="E154" s="187" t="s">
        <v>85</v>
      </c>
      <c r="F154" s="187" t="s">
        <v>333</v>
      </c>
      <c r="G154" s="173"/>
      <c r="H154" s="173"/>
      <c r="I154" s="176"/>
      <c r="J154" s="188">
        <f>BK154</f>
        <v>0</v>
      </c>
      <c r="K154" s="173"/>
      <c r="L154" s="178"/>
      <c r="M154" s="179"/>
      <c r="N154" s="180"/>
      <c r="O154" s="180"/>
      <c r="P154" s="181">
        <f>SUM(P155:P159)</f>
        <v>0</v>
      </c>
      <c r="Q154" s="180"/>
      <c r="R154" s="181">
        <f>SUM(R155:R159)</f>
        <v>32.126005600000006</v>
      </c>
      <c r="S154" s="180"/>
      <c r="T154" s="182">
        <f>SUM(T155:T159)</f>
        <v>0</v>
      </c>
      <c r="AR154" s="183" t="s">
        <v>72</v>
      </c>
      <c r="AT154" s="184" t="s">
        <v>66</v>
      </c>
      <c r="AU154" s="184" t="s">
        <v>72</v>
      </c>
      <c r="AY154" s="183" t="s">
        <v>133</v>
      </c>
      <c r="BK154" s="185">
        <f>SUM(BK155:BK159)</f>
        <v>0</v>
      </c>
    </row>
    <row r="155" spans="2:65" s="27" customFormat="1" ht="22.5" customHeight="1">
      <c r="B155" s="28"/>
      <c r="C155" s="189" t="s">
        <v>260</v>
      </c>
      <c r="D155" s="189" t="s">
        <v>135</v>
      </c>
      <c r="E155" s="190" t="s">
        <v>335</v>
      </c>
      <c r="F155" s="191" t="s">
        <v>336</v>
      </c>
      <c r="G155" s="192" t="s">
        <v>138</v>
      </c>
      <c r="H155" s="193">
        <v>47.71</v>
      </c>
      <c r="I155" s="194"/>
      <c r="J155" s="195">
        <f>ROUND(I155*H155,2)</f>
        <v>0</v>
      </c>
      <c r="K155" s="191" t="s">
        <v>139</v>
      </c>
      <c r="L155" s="49"/>
      <c r="M155" s="196"/>
      <c r="N155" s="197" t="s">
        <v>38</v>
      </c>
      <c r="O155" s="29"/>
      <c r="P155" s="198">
        <f>O155*H155</f>
        <v>0</v>
      </c>
      <c r="Q155" s="198">
        <v>0.27994</v>
      </c>
      <c r="R155" s="198">
        <f>Q155*H155</f>
        <v>13.355937400000002</v>
      </c>
      <c r="S155" s="198">
        <v>0</v>
      </c>
      <c r="T155" s="199">
        <f>S155*H155</f>
        <v>0</v>
      </c>
      <c r="AR155" s="10" t="s">
        <v>82</v>
      </c>
      <c r="AT155" s="10" t="s">
        <v>135</v>
      </c>
      <c r="AU155" s="10" t="s">
        <v>76</v>
      </c>
      <c r="AY155" s="10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0" t="s">
        <v>72</v>
      </c>
      <c r="BK155" s="200">
        <f>ROUND(I155*H155,2)</f>
        <v>0</v>
      </c>
      <c r="BL155" s="10" t="s">
        <v>82</v>
      </c>
      <c r="BM155" s="10" t="s">
        <v>1112</v>
      </c>
    </row>
    <row r="156" spans="2:51" s="201" customFormat="1" ht="13.5">
      <c r="B156" s="202"/>
      <c r="C156" s="203"/>
      <c r="D156" s="204" t="s">
        <v>141</v>
      </c>
      <c r="E156" s="205"/>
      <c r="F156" s="206" t="s">
        <v>1048</v>
      </c>
      <c r="G156" s="203"/>
      <c r="H156" s="207">
        <v>47.71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141</v>
      </c>
      <c r="AU156" s="213" t="s">
        <v>76</v>
      </c>
      <c r="AV156" s="201" t="s">
        <v>76</v>
      </c>
      <c r="AW156" s="201" t="s">
        <v>31</v>
      </c>
      <c r="AX156" s="201" t="s">
        <v>72</v>
      </c>
      <c r="AY156" s="213" t="s">
        <v>133</v>
      </c>
    </row>
    <row r="157" spans="2:65" s="27" customFormat="1" ht="31.5" customHeight="1">
      <c r="B157" s="28"/>
      <c r="C157" s="189" t="s">
        <v>265</v>
      </c>
      <c r="D157" s="189" t="s">
        <v>135</v>
      </c>
      <c r="E157" s="190" t="s">
        <v>339</v>
      </c>
      <c r="F157" s="191" t="s">
        <v>340</v>
      </c>
      <c r="G157" s="192" t="s">
        <v>138</v>
      </c>
      <c r="H157" s="193">
        <v>47.71</v>
      </c>
      <c r="I157" s="194"/>
      <c r="J157" s="195">
        <f>ROUND(I157*H157,2)</f>
        <v>0</v>
      </c>
      <c r="K157" s="191" t="s">
        <v>139</v>
      </c>
      <c r="L157" s="49"/>
      <c r="M157" s="196"/>
      <c r="N157" s="197" t="s">
        <v>38</v>
      </c>
      <c r="O157" s="29"/>
      <c r="P157" s="198">
        <f>O157*H157</f>
        <v>0</v>
      </c>
      <c r="Q157" s="198">
        <v>0.26376</v>
      </c>
      <c r="R157" s="198">
        <f>Q157*H157</f>
        <v>12.5839896</v>
      </c>
      <c r="S157" s="198">
        <v>0</v>
      </c>
      <c r="T157" s="199">
        <f>S157*H157</f>
        <v>0</v>
      </c>
      <c r="AR157" s="10" t="s">
        <v>82</v>
      </c>
      <c r="AT157" s="10" t="s">
        <v>135</v>
      </c>
      <c r="AU157" s="10" t="s">
        <v>76</v>
      </c>
      <c r="AY157" s="10" t="s">
        <v>133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0" t="s">
        <v>72</v>
      </c>
      <c r="BK157" s="200">
        <f>ROUND(I157*H157,2)</f>
        <v>0</v>
      </c>
      <c r="BL157" s="10" t="s">
        <v>82</v>
      </c>
      <c r="BM157" s="10" t="s">
        <v>1113</v>
      </c>
    </row>
    <row r="158" spans="2:65" s="27" customFormat="1" ht="31.5" customHeight="1">
      <c r="B158" s="28"/>
      <c r="C158" s="189" t="s">
        <v>269</v>
      </c>
      <c r="D158" s="189" t="s">
        <v>135</v>
      </c>
      <c r="E158" s="190" t="s">
        <v>343</v>
      </c>
      <c r="F158" s="191" t="s">
        <v>344</v>
      </c>
      <c r="G158" s="192" t="s">
        <v>138</v>
      </c>
      <c r="H158" s="193">
        <v>47.71</v>
      </c>
      <c r="I158" s="194"/>
      <c r="J158" s="195">
        <f>ROUND(I158*H158,2)</f>
        <v>0</v>
      </c>
      <c r="K158" s="191" t="s">
        <v>139</v>
      </c>
      <c r="L158" s="49"/>
      <c r="M158" s="196"/>
      <c r="N158" s="197" t="s">
        <v>38</v>
      </c>
      <c r="O158" s="29"/>
      <c r="P158" s="198">
        <f>O158*H158</f>
        <v>0</v>
      </c>
      <c r="Q158" s="198">
        <v>0.12966</v>
      </c>
      <c r="R158" s="198">
        <f>Q158*H158</f>
        <v>6.1860786</v>
      </c>
      <c r="S158" s="198">
        <v>0</v>
      </c>
      <c r="T158" s="199">
        <f>S158*H158</f>
        <v>0</v>
      </c>
      <c r="AR158" s="10" t="s">
        <v>82</v>
      </c>
      <c r="AT158" s="10" t="s">
        <v>135</v>
      </c>
      <c r="AU158" s="10" t="s">
        <v>76</v>
      </c>
      <c r="AY158" s="10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0" t="s">
        <v>72</v>
      </c>
      <c r="BK158" s="200">
        <f>ROUND(I158*H158,2)</f>
        <v>0</v>
      </c>
      <c r="BL158" s="10" t="s">
        <v>82</v>
      </c>
      <c r="BM158" s="10" t="s">
        <v>1114</v>
      </c>
    </row>
    <row r="159" spans="2:65" s="27" customFormat="1" ht="22.5" customHeight="1">
      <c r="B159" s="28"/>
      <c r="C159" s="189" t="s">
        <v>279</v>
      </c>
      <c r="D159" s="189" t="s">
        <v>135</v>
      </c>
      <c r="E159" s="190" t="s">
        <v>347</v>
      </c>
      <c r="F159" s="191" t="s">
        <v>348</v>
      </c>
      <c r="G159" s="192" t="s">
        <v>138</v>
      </c>
      <c r="H159" s="193">
        <v>47.71</v>
      </c>
      <c r="I159" s="194"/>
      <c r="J159" s="195">
        <f>ROUND(I159*H159,2)</f>
        <v>0</v>
      </c>
      <c r="K159" s="191" t="s">
        <v>139</v>
      </c>
      <c r="L159" s="49"/>
      <c r="M159" s="196"/>
      <c r="N159" s="197" t="s">
        <v>38</v>
      </c>
      <c r="O159" s="29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AR159" s="10" t="s">
        <v>82</v>
      </c>
      <c r="AT159" s="10" t="s">
        <v>135</v>
      </c>
      <c r="AU159" s="10" t="s">
        <v>76</v>
      </c>
      <c r="AY159" s="10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0" t="s">
        <v>72</v>
      </c>
      <c r="BK159" s="200">
        <f>ROUND(I159*H159,2)</f>
        <v>0</v>
      </c>
      <c r="BL159" s="10" t="s">
        <v>82</v>
      </c>
      <c r="BM159" s="10" t="s">
        <v>1115</v>
      </c>
    </row>
    <row r="160" spans="2:63" s="171" customFormat="1" ht="29.25" customHeight="1">
      <c r="B160" s="172"/>
      <c r="C160" s="173"/>
      <c r="D160" s="186" t="s">
        <v>66</v>
      </c>
      <c r="E160" s="187" t="s">
        <v>170</v>
      </c>
      <c r="F160" s="187" t="s">
        <v>365</v>
      </c>
      <c r="G160" s="173"/>
      <c r="H160" s="173"/>
      <c r="I160" s="176"/>
      <c r="J160" s="188">
        <f>BK160</f>
        <v>0</v>
      </c>
      <c r="K160" s="173"/>
      <c r="L160" s="178"/>
      <c r="M160" s="179"/>
      <c r="N160" s="180"/>
      <c r="O160" s="180"/>
      <c r="P160" s="181">
        <f>SUM(P161:P193)</f>
        <v>0</v>
      </c>
      <c r="Q160" s="180"/>
      <c r="R160" s="181">
        <f>SUM(R161:R193)</f>
        <v>18.336593100000005</v>
      </c>
      <c r="S160" s="180"/>
      <c r="T160" s="182">
        <f>SUM(T161:T193)</f>
        <v>0</v>
      </c>
      <c r="AR160" s="183" t="s">
        <v>72</v>
      </c>
      <c r="AT160" s="184" t="s">
        <v>66</v>
      </c>
      <c r="AU160" s="184" t="s">
        <v>72</v>
      </c>
      <c r="AY160" s="183" t="s">
        <v>133</v>
      </c>
      <c r="BK160" s="185">
        <f>SUM(BK161:BK193)</f>
        <v>0</v>
      </c>
    </row>
    <row r="161" spans="2:65" s="27" customFormat="1" ht="22.5" customHeight="1">
      <c r="B161" s="28"/>
      <c r="C161" s="189" t="s">
        <v>284</v>
      </c>
      <c r="D161" s="189" t="s">
        <v>135</v>
      </c>
      <c r="E161" s="190" t="s">
        <v>1116</v>
      </c>
      <c r="F161" s="191" t="s">
        <v>1117</v>
      </c>
      <c r="G161" s="192" t="s">
        <v>311</v>
      </c>
      <c r="H161" s="193">
        <v>1</v>
      </c>
      <c r="I161" s="194"/>
      <c r="J161" s="195">
        <f>ROUND(I161*H161,2)</f>
        <v>0</v>
      </c>
      <c r="K161" s="191" t="s">
        <v>139</v>
      </c>
      <c r="L161" s="49"/>
      <c r="M161" s="196"/>
      <c r="N161" s="197" t="s">
        <v>38</v>
      </c>
      <c r="O161" s="29"/>
      <c r="P161" s="198">
        <f>O161*H161</f>
        <v>0</v>
      </c>
      <c r="Q161" s="198">
        <v>1.4732500000000002</v>
      </c>
      <c r="R161" s="198">
        <f>Q161*H161</f>
        <v>1.4732500000000002</v>
      </c>
      <c r="S161" s="198">
        <v>0</v>
      </c>
      <c r="T161" s="199">
        <f>S161*H161</f>
        <v>0</v>
      </c>
      <c r="AR161" s="10" t="s">
        <v>82</v>
      </c>
      <c r="AT161" s="10" t="s">
        <v>135</v>
      </c>
      <c r="AU161" s="10" t="s">
        <v>76</v>
      </c>
      <c r="AY161" s="10" t="s">
        <v>133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0" t="s">
        <v>72</v>
      </c>
      <c r="BK161" s="200">
        <f>ROUND(I161*H161,2)</f>
        <v>0</v>
      </c>
      <c r="BL161" s="10" t="s">
        <v>82</v>
      </c>
      <c r="BM161" s="10" t="s">
        <v>1118</v>
      </c>
    </row>
    <row r="162" spans="2:65" s="27" customFormat="1" ht="22.5" customHeight="1">
      <c r="B162" s="28"/>
      <c r="C162" s="189" t="s">
        <v>291</v>
      </c>
      <c r="D162" s="189" t="s">
        <v>135</v>
      </c>
      <c r="E162" s="190" t="s">
        <v>1119</v>
      </c>
      <c r="F162" s="191" t="s">
        <v>1120</v>
      </c>
      <c r="G162" s="192" t="s">
        <v>156</v>
      </c>
      <c r="H162" s="193">
        <v>493.8</v>
      </c>
      <c r="I162" s="194"/>
      <c r="J162" s="195">
        <f>ROUND(I162*H162,2)</f>
        <v>0</v>
      </c>
      <c r="K162" s="191" t="s">
        <v>139</v>
      </c>
      <c r="L162" s="49"/>
      <c r="M162" s="196"/>
      <c r="N162" s="197" t="s">
        <v>38</v>
      </c>
      <c r="O162" s="29"/>
      <c r="P162" s="198">
        <f>O162*H162</f>
        <v>0</v>
      </c>
      <c r="Q162" s="198">
        <v>1E-05</v>
      </c>
      <c r="R162" s="198">
        <f>Q162*H162</f>
        <v>0.0049380000000000005</v>
      </c>
      <c r="S162" s="198">
        <v>0</v>
      </c>
      <c r="T162" s="199">
        <f>S162*H162</f>
        <v>0</v>
      </c>
      <c r="AR162" s="10" t="s">
        <v>82</v>
      </c>
      <c r="AT162" s="10" t="s">
        <v>135</v>
      </c>
      <c r="AU162" s="10" t="s">
        <v>76</v>
      </c>
      <c r="AY162" s="10" t="s">
        <v>133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0" t="s">
        <v>72</v>
      </c>
      <c r="BK162" s="200">
        <f>ROUND(I162*H162,2)</f>
        <v>0</v>
      </c>
      <c r="BL162" s="10" t="s">
        <v>82</v>
      </c>
      <c r="BM162" s="10" t="s">
        <v>1121</v>
      </c>
    </row>
    <row r="163" spans="2:65" s="27" customFormat="1" ht="22.5" customHeight="1">
      <c r="B163" s="28"/>
      <c r="C163" s="242" t="s">
        <v>297</v>
      </c>
      <c r="D163" s="242" t="s">
        <v>285</v>
      </c>
      <c r="E163" s="243" t="s">
        <v>1122</v>
      </c>
      <c r="F163" s="244" t="s">
        <v>1123</v>
      </c>
      <c r="G163" s="245" t="s">
        <v>311</v>
      </c>
      <c r="H163" s="246">
        <v>89.954</v>
      </c>
      <c r="I163" s="247"/>
      <c r="J163" s="248">
        <f>ROUND(I163*H163,2)</f>
        <v>0</v>
      </c>
      <c r="K163" s="244" t="s">
        <v>139</v>
      </c>
      <c r="L163" s="249"/>
      <c r="M163" s="250"/>
      <c r="N163" s="251" t="s">
        <v>38</v>
      </c>
      <c r="O163" s="29"/>
      <c r="P163" s="198">
        <f>O163*H163</f>
        <v>0</v>
      </c>
      <c r="Q163" s="198">
        <v>0.017400000000000002</v>
      </c>
      <c r="R163" s="198">
        <f>Q163*H163</f>
        <v>1.5651996000000001</v>
      </c>
      <c r="S163" s="198">
        <v>0</v>
      </c>
      <c r="T163" s="199">
        <f>S163*H163</f>
        <v>0</v>
      </c>
      <c r="AR163" s="10" t="s">
        <v>170</v>
      </c>
      <c r="AT163" s="10" t="s">
        <v>285</v>
      </c>
      <c r="AU163" s="10" t="s">
        <v>76</v>
      </c>
      <c r="AY163" s="10" t="s">
        <v>133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0" t="s">
        <v>72</v>
      </c>
      <c r="BK163" s="200">
        <f>ROUND(I163*H163,2)</f>
        <v>0</v>
      </c>
      <c r="BL163" s="10" t="s">
        <v>82</v>
      </c>
      <c r="BM163" s="10" t="s">
        <v>1124</v>
      </c>
    </row>
    <row r="164" spans="2:51" s="201" customFormat="1" ht="13.5">
      <c r="B164" s="202"/>
      <c r="C164" s="203"/>
      <c r="D164" s="204" t="s">
        <v>141</v>
      </c>
      <c r="E164" s="205"/>
      <c r="F164" s="206" t="s">
        <v>1125</v>
      </c>
      <c r="G164" s="203"/>
      <c r="H164" s="207">
        <v>89.954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141</v>
      </c>
      <c r="AU164" s="213" t="s">
        <v>76</v>
      </c>
      <c r="AV164" s="201" t="s">
        <v>76</v>
      </c>
      <c r="AW164" s="201" t="s">
        <v>31</v>
      </c>
      <c r="AX164" s="201" t="s">
        <v>72</v>
      </c>
      <c r="AY164" s="213" t="s">
        <v>133</v>
      </c>
    </row>
    <row r="165" spans="2:65" s="27" customFormat="1" ht="22.5" customHeight="1">
      <c r="B165" s="28"/>
      <c r="C165" s="189" t="s">
        <v>302</v>
      </c>
      <c r="D165" s="189" t="s">
        <v>135</v>
      </c>
      <c r="E165" s="190" t="s">
        <v>1126</v>
      </c>
      <c r="F165" s="191" t="s">
        <v>1127</v>
      </c>
      <c r="G165" s="192" t="s">
        <v>311</v>
      </c>
      <c r="H165" s="193">
        <v>7</v>
      </c>
      <c r="I165" s="194"/>
      <c r="J165" s="195">
        <f>ROUND(I165*H165,2)</f>
        <v>0</v>
      </c>
      <c r="K165" s="191" t="s">
        <v>139</v>
      </c>
      <c r="L165" s="49"/>
      <c r="M165" s="196"/>
      <c r="N165" s="197" t="s">
        <v>38</v>
      </c>
      <c r="O165" s="2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10" t="s">
        <v>82</v>
      </c>
      <c r="AT165" s="10" t="s">
        <v>135</v>
      </c>
      <c r="AU165" s="10" t="s">
        <v>76</v>
      </c>
      <c r="AY165" s="10" t="s">
        <v>133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0" t="s">
        <v>72</v>
      </c>
      <c r="BK165" s="200">
        <f>ROUND(I165*H165,2)</f>
        <v>0</v>
      </c>
      <c r="BL165" s="10" t="s">
        <v>82</v>
      </c>
      <c r="BM165" s="10" t="s">
        <v>1128</v>
      </c>
    </row>
    <row r="166" spans="2:65" s="27" customFormat="1" ht="22.5" customHeight="1">
      <c r="B166" s="28"/>
      <c r="C166" s="242" t="s">
        <v>308</v>
      </c>
      <c r="D166" s="242" t="s">
        <v>285</v>
      </c>
      <c r="E166" s="243" t="s">
        <v>1129</v>
      </c>
      <c r="F166" s="244" t="s">
        <v>1130</v>
      </c>
      <c r="G166" s="245" t="s">
        <v>311</v>
      </c>
      <c r="H166" s="246">
        <v>7.105</v>
      </c>
      <c r="I166" s="247"/>
      <c r="J166" s="248">
        <f>ROUND(I166*H166,2)</f>
        <v>0</v>
      </c>
      <c r="K166" s="244" t="s">
        <v>139</v>
      </c>
      <c r="L166" s="249"/>
      <c r="M166" s="250"/>
      <c r="N166" s="251" t="s">
        <v>38</v>
      </c>
      <c r="O166" s="29"/>
      <c r="P166" s="198">
        <f>O166*H166</f>
        <v>0</v>
      </c>
      <c r="Q166" s="198">
        <v>0.0007</v>
      </c>
      <c r="R166" s="198">
        <f>Q166*H166</f>
        <v>0.0049735000000000005</v>
      </c>
      <c r="S166" s="198">
        <v>0</v>
      </c>
      <c r="T166" s="199">
        <f>S166*H166</f>
        <v>0</v>
      </c>
      <c r="AR166" s="10" t="s">
        <v>170</v>
      </c>
      <c r="AT166" s="10" t="s">
        <v>285</v>
      </c>
      <c r="AU166" s="10" t="s">
        <v>76</v>
      </c>
      <c r="AY166" s="10" t="s">
        <v>133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0" t="s">
        <v>72</v>
      </c>
      <c r="BK166" s="200">
        <f>ROUND(I166*H166,2)</f>
        <v>0</v>
      </c>
      <c r="BL166" s="10" t="s">
        <v>82</v>
      </c>
      <c r="BM166" s="10" t="s">
        <v>1131</v>
      </c>
    </row>
    <row r="167" spans="2:51" s="201" customFormat="1" ht="13.5">
      <c r="B167" s="202"/>
      <c r="C167" s="203"/>
      <c r="D167" s="204" t="s">
        <v>141</v>
      </c>
      <c r="E167" s="205"/>
      <c r="F167" s="206" t="s">
        <v>1132</v>
      </c>
      <c r="G167" s="203"/>
      <c r="H167" s="207">
        <v>7.105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141</v>
      </c>
      <c r="AU167" s="213" t="s">
        <v>76</v>
      </c>
      <c r="AV167" s="201" t="s">
        <v>76</v>
      </c>
      <c r="AW167" s="201" t="s">
        <v>31</v>
      </c>
      <c r="AX167" s="201" t="s">
        <v>72</v>
      </c>
      <c r="AY167" s="213" t="s">
        <v>133</v>
      </c>
    </row>
    <row r="168" spans="2:65" s="27" customFormat="1" ht="22.5" customHeight="1">
      <c r="B168" s="28"/>
      <c r="C168" s="189" t="s">
        <v>313</v>
      </c>
      <c r="D168" s="189" t="s">
        <v>135</v>
      </c>
      <c r="E168" s="190" t="s">
        <v>455</v>
      </c>
      <c r="F168" s="191" t="s">
        <v>1133</v>
      </c>
      <c r="G168" s="192" t="s">
        <v>311</v>
      </c>
      <c r="H168" s="193">
        <v>1</v>
      </c>
      <c r="I168" s="194"/>
      <c r="J168" s="195">
        <f>ROUND(I168*H168,2)</f>
        <v>0</v>
      </c>
      <c r="K168" s="191"/>
      <c r="L168" s="49"/>
      <c r="M168" s="196"/>
      <c r="N168" s="197" t="s">
        <v>38</v>
      </c>
      <c r="O168" s="29"/>
      <c r="P168" s="198">
        <f>O168*H168</f>
        <v>0</v>
      </c>
      <c r="Q168" s="198">
        <v>0.46156</v>
      </c>
      <c r="R168" s="198">
        <f>Q168*H168</f>
        <v>0.46156</v>
      </c>
      <c r="S168" s="198">
        <v>0</v>
      </c>
      <c r="T168" s="199">
        <f>S168*H168</f>
        <v>0</v>
      </c>
      <c r="AR168" s="10" t="s">
        <v>82</v>
      </c>
      <c r="AT168" s="10" t="s">
        <v>135</v>
      </c>
      <c r="AU168" s="10" t="s">
        <v>76</v>
      </c>
      <c r="AY168" s="10" t="s">
        <v>133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0" t="s">
        <v>72</v>
      </c>
      <c r="BK168" s="200">
        <f>ROUND(I168*H168,2)</f>
        <v>0</v>
      </c>
      <c r="BL168" s="10" t="s">
        <v>82</v>
      </c>
      <c r="BM168" s="10" t="s">
        <v>1134</v>
      </c>
    </row>
    <row r="169" spans="2:65" s="27" customFormat="1" ht="22.5" customHeight="1">
      <c r="B169" s="28"/>
      <c r="C169" s="189" t="s">
        <v>318</v>
      </c>
      <c r="D169" s="189" t="s">
        <v>135</v>
      </c>
      <c r="E169" s="190" t="s">
        <v>1135</v>
      </c>
      <c r="F169" s="191" t="s">
        <v>1136</v>
      </c>
      <c r="G169" s="192" t="s">
        <v>156</v>
      </c>
      <c r="H169" s="193">
        <v>493.8</v>
      </c>
      <c r="I169" s="194"/>
      <c r="J169" s="195">
        <f>ROUND(I169*H169,2)</f>
        <v>0</v>
      </c>
      <c r="K169" s="191"/>
      <c r="L169" s="49"/>
      <c r="M169" s="196"/>
      <c r="N169" s="197" t="s">
        <v>38</v>
      </c>
      <c r="O169" s="29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AR169" s="10" t="s">
        <v>82</v>
      </c>
      <c r="AT169" s="10" t="s">
        <v>135</v>
      </c>
      <c r="AU169" s="10" t="s">
        <v>76</v>
      </c>
      <c r="AY169" s="10" t="s">
        <v>133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0" t="s">
        <v>72</v>
      </c>
      <c r="BK169" s="200">
        <f>ROUND(I169*H169,2)</f>
        <v>0</v>
      </c>
      <c r="BL169" s="10" t="s">
        <v>82</v>
      </c>
      <c r="BM169" s="10" t="s">
        <v>1137</v>
      </c>
    </row>
    <row r="170" spans="2:65" s="27" customFormat="1" ht="22.5" customHeight="1">
      <c r="B170" s="28"/>
      <c r="C170" s="189" t="s">
        <v>323</v>
      </c>
      <c r="D170" s="189" t="s">
        <v>135</v>
      </c>
      <c r="E170" s="190" t="s">
        <v>1138</v>
      </c>
      <c r="F170" s="191" t="s">
        <v>1139</v>
      </c>
      <c r="G170" s="192" t="s">
        <v>156</v>
      </c>
      <c r="H170" s="193">
        <v>493.8</v>
      </c>
      <c r="I170" s="194"/>
      <c r="J170" s="195">
        <f>ROUND(I170*H170,2)</f>
        <v>0</v>
      </c>
      <c r="K170" s="191"/>
      <c r="L170" s="49"/>
      <c r="M170" s="196"/>
      <c r="N170" s="197" t="s">
        <v>38</v>
      </c>
      <c r="O170" s="2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10" t="s">
        <v>82</v>
      </c>
      <c r="AT170" s="10" t="s">
        <v>135</v>
      </c>
      <c r="AU170" s="10" t="s">
        <v>76</v>
      </c>
      <c r="AY170" s="10" t="s">
        <v>133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0" t="s">
        <v>72</v>
      </c>
      <c r="BK170" s="200">
        <f>ROUND(I170*H170,2)</f>
        <v>0</v>
      </c>
      <c r="BL170" s="10" t="s">
        <v>82</v>
      </c>
      <c r="BM170" s="10" t="s">
        <v>1140</v>
      </c>
    </row>
    <row r="171" spans="2:65" s="27" customFormat="1" ht="22.5" customHeight="1">
      <c r="B171" s="28"/>
      <c r="C171" s="189" t="s">
        <v>328</v>
      </c>
      <c r="D171" s="189" t="s">
        <v>135</v>
      </c>
      <c r="E171" s="190" t="s">
        <v>1141</v>
      </c>
      <c r="F171" s="191" t="s">
        <v>1142</v>
      </c>
      <c r="G171" s="192" t="s">
        <v>728</v>
      </c>
      <c r="H171" s="193">
        <v>1</v>
      </c>
      <c r="I171" s="194"/>
      <c r="J171" s="195">
        <f>ROUND(I171*H171,2)</f>
        <v>0</v>
      </c>
      <c r="K171" s="191"/>
      <c r="L171" s="49"/>
      <c r="M171" s="196"/>
      <c r="N171" s="197" t="s">
        <v>38</v>
      </c>
      <c r="O171" s="29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AR171" s="10" t="s">
        <v>82</v>
      </c>
      <c r="AT171" s="10" t="s">
        <v>135</v>
      </c>
      <c r="AU171" s="10" t="s">
        <v>76</v>
      </c>
      <c r="AY171" s="10" t="s">
        <v>133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0" t="s">
        <v>72</v>
      </c>
      <c r="BK171" s="200">
        <f>ROUND(I171*H171,2)</f>
        <v>0</v>
      </c>
      <c r="BL171" s="10" t="s">
        <v>82</v>
      </c>
      <c r="BM171" s="10" t="s">
        <v>1143</v>
      </c>
    </row>
    <row r="172" spans="2:51" s="201" customFormat="1" ht="13.5">
      <c r="B172" s="202"/>
      <c r="C172" s="203"/>
      <c r="D172" s="204" t="s">
        <v>141</v>
      </c>
      <c r="E172" s="205"/>
      <c r="F172" s="206" t="s">
        <v>1144</v>
      </c>
      <c r="G172" s="203"/>
      <c r="H172" s="207">
        <v>1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141</v>
      </c>
      <c r="AU172" s="213" t="s">
        <v>76</v>
      </c>
      <c r="AV172" s="201" t="s">
        <v>76</v>
      </c>
      <c r="AW172" s="201" t="s">
        <v>31</v>
      </c>
      <c r="AX172" s="201" t="s">
        <v>72</v>
      </c>
      <c r="AY172" s="213" t="s">
        <v>133</v>
      </c>
    </row>
    <row r="173" spans="2:65" s="27" customFormat="1" ht="22.5" customHeight="1">
      <c r="B173" s="28"/>
      <c r="C173" s="189" t="s">
        <v>334</v>
      </c>
      <c r="D173" s="189" t="s">
        <v>135</v>
      </c>
      <c r="E173" s="190" t="s">
        <v>1145</v>
      </c>
      <c r="F173" s="191" t="s">
        <v>1146</v>
      </c>
      <c r="G173" s="192" t="s">
        <v>728</v>
      </c>
      <c r="H173" s="193">
        <v>1</v>
      </c>
      <c r="I173" s="194"/>
      <c r="J173" s="195">
        <f>ROUND(I173*H173,2)</f>
        <v>0</v>
      </c>
      <c r="K173" s="191"/>
      <c r="L173" s="49"/>
      <c r="M173" s="196"/>
      <c r="N173" s="197" t="s">
        <v>38</v>
      </c>
      <c r="O173" s="29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AR173" s="10" t="s">
        <v>82</v>
      </c>
      <c r="AT173" s="10" t="s">
        <v>135</v>
      </c>
      <c r="AU173" s="10" t="s">
        <v>76</v>
      </c>
      <c r="AY173" s="10" t="s">
        <v>133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0" t="s">
        <v>72</v>
      </c>
      <c r="BK173" s="200">
        <f>ROUND(I173*H173,2)</f>
        <v>0</v>
      </c>
      <c r="BL173" s="10" t="s">
        <v>82</v>
      </c>
      <c r="BM173" s="10" t="s">
        <v>1147</v>
      </c>
    </row>
    <row r="174" spans="2:51" s="201" customFormat="1" ht="13.5">
      <c r="B174" s="202"/>
      <c r="C174" s="203"/>
      <c r="D174" s="204" t="s">
        <v>141</v>
      </c>
      <c r="E174" s="205"/>
      <c r="F174" s="206" t="s">
        <v>1148</v>
      </c>
      <c r="G174" s="203"/>
      <c r="H174" s="207">
        <v>1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141</v>
      </c>
      <c r="AU174" s="213" t="s">
        <v>76</v>
      </c>
      <c r="AV174" s="201" t="s">
        <v>76</v>
      </c>
      <c r="AW174" s="201" t="s">
        <v>31</v>
      </c>
      <c r="AX174" s="201" t="s">
        <v>72</v>
      </c>
      <c r="AY174" s="213" t="s">
        <v>133</v>
      </c>
    </row>
    <row r="175" spans="2:65" s="27" customFormat="1" ht="31.5" customHeight="1">
      <c r="B175" s="28"/>
      <c r="C175" s="189" t="s">
        <v>338</v>
      </c>
      <c r="D175" s="189" t="s">
        <v>135</v>
      </c>
      <c r="E175" s="190" t="s">
        <v>1149</v>
      </c>
      <c r="F175" s="191" t="s">
        <v>1150</v>
      </c>
      <c r="G175" s="192" t="s">
        <v>311</v>
      </c>
      <c r="H175" s="193">
        <v>2</v>
      </c>
      <c r="I175" s="194"/>
      <c r="J175" s="195">
        <f>ROUND(I175*H175,2)</f>
        <v>0</v>
      </c>
      <c r="K175" s="191" t="s">
        <v>139</v>
      </c>
      <c r="L175" s="49"/>
      <c r="M175" s="196"/>
      <c r="N175" s="197" t="s">
        <v>38</v>
      </c>
      <c r="O175" s="29"/>
      <c r="P175" s="198">
        <f>O175*H175</f>
        <v>0</v>
      </c>
      <c r="Q175" s="198">
        <v>1.92726</v>
      </c>
      <c r="R175" s="198">
        <f>Q175*H175</f>
        <v>3.85452</v>
      </c>
      <c r="S175" s="198">
        <v>0</v>
      </c>
      <c r="T175" s="199">
        <f>S175*H175</f>
        <v>0</v>
      </c>
      <c r="AR175" s="10" t="s">
        <v>82</v>
      </c>
      <c r="AT175" s="10" t="s">
        <v>135</v>
      </c>
      <c r="AU175" s="10" t="s">
        <v>76</v>
      </c>
      <c r="AY175" s="10" t="s">
        <v>133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0" t="s">
        <v>72</v>
      </c>
      <c r="BK175" s="200">
        <f>ROUND(I175*H175,2)</f>
        <v>0</v>
      </c>
      <c r="BL175" s="10" t="s">
        <v>82</v>
      </c>
      <c r="BM175" s="10" t="s">
        <v>1151</v>
      </c>
    </row>
    <row r="176" spans="2:51" s="201" customFormat="1" ht="13.5">
      <c r="B176" s="202"/>
      <c r="C176" s="203"/>
      <c r="D176" s="204" t="s">
        <v>141</v>
      </c>
      <c r="E176" s="205"/>
      <c r="F176" s="206" t="s">
        <v>1152</v>
      </c>
      <c r="G176" s="203"/>
      <c r="H176" s="207">
        <v>2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141</v>
      </c>
      <c r="AU176" s="213" t="s">
        <v>76</v>
      </c>
      <c r="AV176" s="201" t="s">
        <v>76</v>
      </c>
      <c r="AW176" s="201" t="s">
        <v>31</v>
      </c>
      <c r="AX176" s="201" t="s">
        <v>72</v>
      </c>
      <c r="AY176" s="213" t="s">
        <v>133</v>
      </c>
    </row>
    <row r="177" spans="2:65" s="27" customFormat="1" ht="22.5" customHeight="1">
      <c r="B177" s="28"/>
      <c r="C177" s="189" t="s">
        <v>342</v>
      </c>
      <c r="D177" s="189" t="s">
        <v>135</v>
      </c>
      <c r="E177" s="190" t="s">
        <v>1153</v>
      </c>
      <c r="F177" s="191" t="s">
        <v>1154</v>
      </c>
      <c r="G177" s="192" t="s">
        <v>311</v>
      </c>
      <c r="H177" s="193">
        <v>18</v>
      </c>
      <c r="I177" s="194"/>
      <c r="J177" s="195">
        <f aca="true" t="shared" si="0" ref="J177:J188">ROUND(I177*H177,2)</f>
        <v>0</v>
      </c>
      <c r="K177" s="191" t="s">
        <v>139</v>
      </c>
      <c r="L177" s="49"/>
      <c r="M177" s="196"/>
      <c r="N177" s="197" t="s">
        <v>38</v>
      </c>
      <c r="O177" s="29"/>
      <c r="P177" s="198">
        <f aca="true" t="shared" si="1" ref="P177:P188">O177*H177</f>
        <v>0</v>
      </c>
      <c r="Q177" s="198">
        <v>0.00702</v>
      </c>
      <c r="R177" s="198">
        <f aca="true" t="shared" si="2" ref="R177:R188">Q177*H177</f>
        <v>0.12636</v>
      </c>
      <c r="S177" s="198">
        <v>0</v>
      </c>
      <c r="T177" s="199">
        <f aca="true" t="shared" si="3" ref="T177:T188">S177*H177</f>
        <v>0</v>
      </c>
      <c r="AR177" s="10" t="s">
        <v>82</v>
      </c>
      <c r="AT177" s="10" t="s">
        <v>135</v>
      </c>
      <c r="AU177" s="10" t="s">
        <v>76</v>
      </c>
      <c r="AY177" s="10" t="s">
        <v>133</v>
      </c>
      <c r="BE177" s="200">
        <f aca="true" t="shared" si="4" ref="BE177:BE188">IF(N177="základní",J177,0)</f>
        <v>0</v>
      </c>
      <c r="BF177" s="200">
        <f aca="true" t="shared" si="5" ref="BF177:BF188">IF(N177="snížená",J177,0)</f>
        <v>0</v>
      </c>
      <c r="BG177" s="200">
        <f aca="true" t="shared" si="6" ref="BG177:BG188">IF(N177="zákl. přenesená",J177,0)</f>
        <v>0</v>
      </c>
      <c r="BH177" s="200">
        <f aca="true" t="shared" si="7" ref="BH177:BH188">IF(N177="sníž. přenesená",J177,0)</f>
        <v>0</v>
      </c>
      <c r="BI177" s="200">
        <f aca="true" t="shared" si="8" ref="BI177:BI188">IF(N177="nulová",J177,0)</f>
        <v>0</v>
      </c>
      <c r="BJ177" s="10" t="s">
        <v>72</v>
      </c>
      <c r="BK177" s="200">
        <f aca="true" t="shared" si="9" ref="BK177:BK188">ROUND(I177*H177,2)</f>
        <v>0</v>
      </c>
      <c r="BL177" s="10" t="s">
        <v>82</v>
      </c>
      <c r="BM177" s="10" t="s">
        <v>1155</v>
      </c>
    </row>
    <row r="178" spans="2:65" s="27" customFormat="1" ht="22.5" customHeight="1">
      <c r="B178" s="28"/>
      <c r="C178" s="242" t="s">
        <v>346</v>
      </c>
      <c r="D178" s="242" t="s">
        <v>285</v>
      </c>
      <c r="E178" s="243" t="s">
        <v>1156</v>
      </c>
      <c r="F178" s="244" t="s">
        <v>1157</v>
      </c>
      <c r="G178" s="245" t="s">
        <v>311</v>
      </c>
      <c r="H178" s="246">
        <v>18</v>
      </c>
      <c r="I178" s="247"/>
      <c r="J178" s="248">
        <f t="shared" si="0"/>
        <v>0</v>
      </c>
      <c r="K178" s="244"/>
      <c r="L178" s="249"/>
      <c r="M178" s="250"/>
      <c r="N178" s="251" t="s">
        <v>38</v>
      </c>
      <c r="O178" s="29"/>
      <c r="P178" s="198">
        <f t="shared" si="1"/>
        <v>0</v>
      </c>
      <c r="Q178" s="198">
        <v>0.162</v>
      </c>
      <c r="R178" s="198">
        <f t="shared" si="2"/>
        <v>2.916</v>
      </c>
      <c r="S178" s="198">
        <v>0</v>
      </c>
      <c r="T178" s="199">
        <f t="shared" si="3"/>
        <v>0</v>
      </c>
      <c r="AR178" s="10" t="s">
        <v>170</v>
      </c>
      <c r="AT178" s="10" t="s">
        <v>285</v>
      </c>
      <c r="AU178" s="10" t="s">
        <v>76</v>
      </c>
      <c r="AY178" s="10" t="s">
        <v>133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0" t="s">
        <v>72</v>
      </c>
      <c r="BK178" s="200">
        <f t="shared" si="9"/>
        <v>0</v>
      </c>
      <c r="BL178" s="10" t="s">
        <v>82</v>
      </c>
      <c r="BM178" s="10" t="s">
        <v>1158</v>
      </c>
    </row>
    <row r="179" spans="2:65" s="27" customFormat="1" ht="22.5" customHeight="1">
      <c r="B179" s="28"/>
      <c r="C179" s="242" t="s">
        <v>351</v>
      </c>
      <c r="D179" s="242" t="s">
        <v>285</v>
      </c>
      <c r="E179" s="243" t="s">
        <v>1159</v>
      </c>
      <c r="F179" s="244" t="s">
        <v>1160</v>
      </c>
      <c r="G179" s="245" t="s">
        <v>311</v>
      </c>
      <c r="H179" s="246">
        <v>2.02</v>
      </c>
      <c r="I179" s="247"/>
      <c r="J179" s="248">
        <f t="shared" si="0"/>
        <v>0</v>
      </c>
      <c r="K179" s="244" t="s">
        <v>139</v>
      </c>
      <c r="L179" s="249"/>
      <c r="M179" s="250"/>
      <c r="N179" s="251" t="s">
        <v>38</v>
      </c>
      <c r="O179" s="29"/>
      <c r="P179" s="198">
        <f t="shared" si="1"/>
        <v>0</v>
      </c>
      <c r="Q179" s="198">
        <v>0.06800000000000002</v>
      </c>
      <c r="R179" s="198">
        <f t="shared" si="2"/>
        <v>0.13736000000000004</v>
      </c>
      <c r="S179" s="198">
        <v>0</v>
      </c>
      <c r="T179" s="199">
        <f t="shared" si="3"/>
        <v>0</v>
      </c>
      <c r="AR179" s="10" t="s">
        <v>170</v>
      </c>
      <c r="AT179" s="10" t="s">
        <v>285</v>
      </c>
      <c r="AU179" s="10" t="s">
        <v>76</v>
      </c>
      <c r="AY179" s="10" t="s">
        <v>133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0" t="s">
        <v>72</v>
      </c>
      <c r="BK179" s="200">
        <f t="shared" si="9"/>
        <v>0</v>
      </c>
      <c r="BL179" s="10" t="s">
        <v>82</v>
      </c>
      <c r="BM179" s="10" t="s">
        <v>1161</v>
      </c>
    </row>
    <row r="180" spans="2:65" s="27" customFormat="1" ht="22.5" customHeight="1">
      <c r="B180" s="28"/>
      <c r="C180" s="242" t="s">
        <v>356</v>
      </c>
      <c r="D180" s="242" t="s">
        <v>285</v>
      </c>
      <c r="E180" s="243" t="s">
        <v>1162</v>
      </c>
      <c r="F180" s="244" t="s">
        <v>1163</v>
      </c>
      <c r="G180" s="245" t="s">
        <v>311</v>
      </c>
      <c r="H180" s="246">
        <v>1.01</v>
      </c>
      <c r="I180" s="247"/>
      <c r="J180" s="248">
        <f t="shared" si="0"/>
        <v>0</v>
      </c>
      <c r="K180" s="244"/>
      <c r="L180" s="249"/>
      <c r="M180" s="250"/>
      <c r="N180" s="251" t="s">
        <v>38</v>
      </c>
      <c r="O180" s="29"/>
      <c r="P180" s="198">
        <f t="shared" si="1"/>
        <v>0</v>
      </c>
      <c r="Q180" s="198">
        <v>0.06800000000000002</v>
      </c>
      <c r="R180" s="198">
        <f t="shared" si="2"/>
        <v>0.06868000000000002</v>
      </c>
      <c r="S180" s="198">
        <v>0</v>
      </c>
      <c r="T180" s="199">
        <f t="shared" si="3"/>
        <v>0</v>
      </c>
      <c r="AR180" s="10" t="s">
        <v>170</v>
      </c>
      <c r="AT180" s="10" t="s">
        <v>285</v>
      </c>
      <c r="AU180" s="10" t="s">
        <v>76</v>
      </c>
      <c r="AY180" s="10" t="s">
        <v>133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0" t="s">
        <v>72</v>
      </c>
      <c r="BK180" s="200">
        <f t="shared" si="9"/>
        <v>0</v>
      </c>
      <c r="BL180" s="10" t="s">
        <v>82</v>
      </c>
      <c r="BM180" s="10" t="s">
        <v>1164</v>
      </c>
    </row>
    <row r="181" spans="2:65" s="27" customFormat="1" ht="22.5" customHeight="1">
      <c r="B181" s="28"/>
      <c r="C181" s="242" t="s">
        <v>360</v>
      </c>
      <c r="D181" s="242" t="s">
        <v>285</v>
      </c>
      <c r="E181" s="243" t="s">
        <v>1165</v>
      </c>
      <c r="F181" s="244" t="s">
        <v>1166</v>
      </c>
      <c r="G181" s="245" t="s">
        <v>311</v>
      </c>
      <c r="H181" s="246">
        <v>2</v>
      </c>
      <c r="I181" s="247"/>
      <c r="J181" s="248">
        <f t="shared" si="0"/>
        <v>0</v>
      </c>
      <c r="K181" s="244" t="s">
        <v>139</v>
      </c>
      <c r="L181" s="249"/>
      <c r="M181" s="250"/>
      <c r="N181" s="251" t="s">
        <v>38</v>
      </c>
      <c r="O181" s="29"/>
      <c r="P181" s="198">
        <f t="shared" si="1"/>
        <v>0</v>
      </c>
      <c r="Q181" s="198">
        <v>0.5850000000000001</v>
      </c>
      <c r="R181" s="198">
        <f t="shared" si="2"/>
        <v>1.1700000000000002</v>
      </c>
      <c r="S181" s="198">
        <v>0</v>
      </c>
      <c r="T181" s="199">
        <f t="shared" si="3"/>
        <v>0</v>
      </c>
      <c r="AR181" s="10" t="s">
        <v>170</v>
      </c>
      <c r="AT181" s="10" t="s">
        <v>285</v>
      </c>
      <c r="AU181" s="10" t="s">
        <v>76</v>
      </c>
      <c r="AY181" s="10" t="s">
        <v>133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0" t="s">
        <v>72</v>
      </c>
      <c r="BK181" s="200">
        <f t="shared" si="9"/>
        <v>0</v>
      </c>
      <c r="BL181" s="10" t="s">
        <v>82</v>
      </c>
      <c r="BM181" s="10" t="s">
        <v>1167</v>
      </c>
    </row>
    <row r="182" spans="2:65" s="27" customFormat="1" ht="22.5" customHeight="1">
      <c r="B182" s="28"/>
      <c r="C182" s="242" t="s">
        <v>366</v>
      </c>
      <c r="D182" s="242" t="s">
        <v>285</v>
      </c>
      <c r="E182" s="243" t="s">
        <v>1168</v>
      </c>
      <c r="F182" s="244" t="s">
        <v>1169</v>
      </c>
      <c r="G182" s="245" t="s">
        <v>311</v>
      </c>
      <c r="H182" s="246">
        <v>1.01</v>
      </c>
      <c r="I182" s="247"/>
      <c r="J182" s="248">
        <f t="shared" si="0"/>
        <v>0</v>
      </c>
      <c r="K182" s="244" t="s">
        <v>139</v>
      </c>
      <c r="L182" s="249"/>
      <c r="M182" s="250"/>
      <c r="N182" s="251" t="s">
        <v>38</v>
      </c>
      <c r="O182" s="29"/>
      <c r="P182" s="198">
        <f t="shared" si="1"/>
        <v>0</v>
      </c>
      <c r="Q182" s="198">
        <v>0.25</v>
      </c>
      <c r="R182" s="198">
        <f t="shared" si="2"/>
        <v>0.2525</v>
      </c>
      <c r="S182" s="198">
        <v>0</v>
      </c>
      <c r="T182" s="199">
        <f t="shared" si="3"/>
        <v>0</v>
      </c>
      <c r="AR182" s="10" t="s">
        <v>170</v>
      </c>
      <c r="AT182" s="10" t="s">
        <v>285</v>
      </c>
      <c r="AU182" s="10" t="s">
        <v>76</v>
      </c>
      <c r="AY182" s="10" t="s">
        <v>133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0" t="s">
        <v>72</v>
      </c>
      <c r="BK182" s="200">
        <f t="shared" si="9"/>
        <v>0</v>
      </c>
      <c r="BL182" s="10" t="s">
        <v>82</v>
      </c>
      <c r="BM182" s="10" t="s">
        <v>1170</v>
      </c>
    </row>
    <row r="183" spans="2:65" s="27" customFormat="1" ht="22.5" customHeight="1">
      <c r="B183" s="28"/>
      <c r="C183" s="242" t="s">
        <v>370</v>
      </c>
      <c r="D183" s="242" t="s">
        <v>285</v>
      </c>
      <c r="E183" s="243" t="s">
        <v>1171</v>
      </c>
      <c r="F183" s="244" t="s">
        <v>1172</v>
      </c>
      <c r="G183" s="245" t="s">
        <v>311</v>
      </c>
      <c r="H183" s="246">
        <v>1.01</v>
      </c>
      <c r="I183" s="247"/>
      <c r="J183" s="248">
        <f t="shared" si="0"/>
        <v>0</v>
      </c>
      <c r="K183" s="244" t="s">
        <v>139</v>
      </c>
      <c r="L183" s="249"/>
      <c r="M183" s="250"/>
      <c r="N183" s="251" t="s">
        <v>38</v>
      </c>
      <c r="O183" s="29"/>
      <c r="P183" s="198">
        <f t="shared" si="1"/>
        <v>0</v>
      </c>
      <c r="Q183" s="198">
        <v>0.5</v>
      </c>
      <c r="R183" s="198">
        <f t="shared" si="2"/>
        <v>0.505</v>
      </c>
      <c r="S183" s="198">
        <v>0</v>
      </c>
      <c r="T183" s="199">
        <f t="shared" si="3"/>
        <v>0</v>
      </c>
      <c r="AR183" s="10" t="s">
        <v>170</v>
      </c>
      <c r="AT183" s="10" t="s">
        <v>285</v>
      </c>
      <c r="AU183" s="10" t="s">
        <v>76</v>
      </c>
      <c r="AY183" s="10" t="s">
        <v>133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0" t="s">
        <v>72</v>
      </c>
      <c r="BK183" s="200">
        <f t="shared" si="9"/>
        <v>0</v>
      </c>
      <c r="BL183" s="10" t="s">
        <v>82</v>
      </c>
      <c r="BM183" s="10" t="s">
        <v>1173</v>
      </c>
    </row>
    <row r="184" spans="2:65" s="27" customFormat="1" ht="22.5" customHeight="1">
      <c r="B184" s="28"/>
      <c r="C184" s="242" t="s">
        <v>375</v>
      </c>
      <c r="D184" s="242" t="s">
        <v>285</v>
      </c>
      <c r="E184" s="243" t="s">
        <v>1174</v>
      </c>
      <c r="F184" s="244" t="s">
        <v>1175</v>
      </c>
      <c r="G184" s="245" t="s">
        <v>311</v>
      </c>
      <c r="H184" s="246">
        <v>1.01</v>
      </c>
      <c r="I184" s="247"/>
      <c r="J184" s="248">
        <f t="shared" si="0"/>
        <v>0</v>
      </c>
      <c r="K184" s="244" t="s">
        <v>139</v>
      </c>
      <c r="L184" s="249"/>
      <c r="M184" s="250"/>
      <c r="N184" s="251" t="s">
        <v>38</v>
      </c>
      <c r="O184" s="29"/>
      <c r="P184" s="198">
        <f t="shared" si="1"/>
        <v>0</v>
      </c>
      <c r="Q184" s="198">
        <v>1</v>
      </c>
      <c r="R184" s="198">
        <f t="shared" si="2"/>
        <v>1.01</v>
      </c>
      <c r="S184" s="198">
        <v>0</v>
      </c>
      <c r="T184" s="199">
        <f t="shared" si="3"/>
        <v>0</v>
      </c>
      <c r="AR184" s="10" t="s">
        <v>170</v>
      </c>
      <c r="AT184" s="10" t="s">
        <v>285</v>
      </c>
      <c r="AU184" s="10" t="s">
        <v>76</v>
      </c>
      <c r="AY184" s="10" t="s">
        <v>133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0" t="s">
        <v>72</v>
      </c>
      <c r="BK184" s="200">
        <f t="shared" si="9"/>
        <v>0</v>
      </c>
      <c r="BL184" s="10" t="s">
        <v>82</v>
      </c>
      <c r="BM184" s="10" t="s">
        <v>1176</v>
      </c>
    </row>
    <row r="185" spans="2:65" s="27" customFormat="1" ht="22.5" customHeight="1">
      <c r="B185" s="28"/>
      <c r="C185" s="242" t="s">
        <v>379</v>
      </c>
      <c r="D185" s="242" t="s">
        <v>285</v>
      </c>
      <c r="E185" s="243" t="s">
        <v>1177</v>
      </c>
      <c r="F185" s="244" t="s">
        <v>1178</v>
      </c>
      <c r="G185" s="245" t="s">
        <v>311</v>
      </c>
      <c r="H185" s="246">
        <v>1.01</v>
      </c>
      <c r="I185" s="247"/>
      <c r="J185" s="248">
        <f t="shared" si="0"/>
        <v>0</v>
      </c>
      <c r="K185" s="244"/>
      <c r="L185" s="249"/>
      <c r="M185" s="250"/>
      <c r="N185" s="251" t="s">
        <v>38</v>
      </c>
      <c r="O185" s="29"/>
      <c r="P185" s="198">
        <f t="shared" si="1"/>
        <v>0</v>
      </c>
      <c r="Q185" s="198">
        <v>2.31</v>
      </c>
      <c r="R185" s="198">
        <f t="shared" si="2"/>
        <v>2.3331</v>
      </c>
      <c r="S185" s="198">
        <v>0</v>
      </c>
      <c r="T185" s="199">
        <f t="shared" si="3"/>
        <v>0</v>
      </c>
      <c r="AR185" s="10" t="s">
        <v>170</v>
      </c>
      <c r="AT185" s="10" t="s">
        <v>285</v>
      </c>
      <c r="AU185" s="10" t="s">
        <v>76</v>
      </c>
      <c r="AY185" s="10" t="s">
        <v>133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0" t="s">
        <v>72</v>
      </c>
      <c r="BK185" s="200">
        <f t="shared" si="9"/>
        <v>0</v>
      </c>
      <c r="BL185" s="10" t="s">
        <v>82</v>
      </c>
      <c r="BM185" s="10" t="s">
        <v>1179</v>
      </c>
    </row>
    <row r="186" spans="2:65" s="27" customFormat="1" ht="22.5" customHeight="1">
      <c r="B186" s="28"/>
      <c r="C186" s="242" t="s">
        <v>383</v>
      </c>
      <c r="D186" s="242" t="s">
        <v>285</v>
      </c>
      <c r="E186" s="243" t="s">
        <v>1180</v>
      </c>
      <c r="F186" s="244" t="s">
        <v>1181</v>
      </c>
      <c r="G186" s="245" t="s">
        <v>311</v>
      </c>
      <c r="H186" s="246">
        <v>1.01</v>
      </c>
      <c r="I186" s="247"/>
      <c r="J186" s="248">
        <f t="shared" si="0"/>
        <v>0</v>
      </c>
      <c r="K186" s="244"/>
      <c r="L186" s="249"/>
      <c r="M186" s="250"/>
      <c r="N186" s="251" t="s">
        <v>38</v>
      </c>
      <c r="O186" s="29"/>
      <c r="P186" s="198">
        <f t="shared" si="1"/>
        <v>0</v>
      </c>
      <c r="Q186" s="198">
        <v>2.31</v>
      </c>
      <c r="R186" s="198">
        <f t="shared" si="2"/>
        <v>2.3331</v>
      </c>
      <c r="S186" s="198">
        <v>0</v>
      </c>
      <c r="T186" s="199">
        <f t="shared" si="3"/>
        <v>0</v>
      </c>
      <c r="AR186" s="10" t="s">
        <v>170</v>
      </c>
      <c r="AT186" s="10" t="s">
        <v>285</v>
      </c>
      <c r="AU186" s="10" t="s">
        <v>76</v>
      </c>
      <c r="AY186" s="10" t="s">
        <v>133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0" t="s">
        <v>72</v>
      </c>
      <c r="BK186" s="200">
        <f t="shared" si="9"/>
        <v>0</v>
      </c>
      <c r="BL186" s="10" t="s">
        <v>82</v>
      </c>
      <c r="BM186" s="10" t="s">
        <v>1182</v>
      </c>
    </row>
    <row r="187" spans="2:65" s="27" customFormat="1" ht="22.5" customHeight="1">
      <c r="B187" s="28"/>
      <c r="C187" s="242" t="s">
        <v>388</v>
      </c>
      <c r="D187" s="242" t="s">
        <v>285</v>
      </c>
      <c r="E187" s="243" t="s">
        <v>1183</v>
      </c>
      <c r="F187" s="244" t="s">
        <v>1184</v>
      </c>
      <c r="G187" s="245" t="s">
        <v>311</v>
      </c>
      <c r="H187" s="246">
        <v>5</v>
      </c>
      <c r="I187" s="247"/>
      <c r="J187" s="248">
        <f t="shared" si="0"/>
        <v>0</v>
      </c>
      <c r="K187" s="244" t="s">
        <v>139</v>
      </c>
      <c r="L187" s="249"/>
      <c r="M187" s="250"/>
      <c r="N187" s="251" t="s">
        <v>38</v>
      </c>
      <c r="O187" s="29"/>
      <c r="P187" s="198">
        <f t="shared" si="1"/>
        <v>0</v>
      </c>
      <c r="Q187" s="198">
        <v>0.002</v>
      </c>
      <c r="R187" s="198">
        <f t="shared" si="2"/>
        <v>0.01</v>
      </c>
      <c r="S187" s="198">
        <v>0</v>
      </c>
      <c r="T187" s="199">
        <f t="shared" si="3"/>
        <v>0</v>
      </c>
      <c r="AR187" s="10" t="s">
        <v>170</v>
      </c>
      <c r="AT187" s="10" t="s">
        <v>285</v>
      </c>
      <c r="AU187" s="10" t="s">
        <v>76</v>
      </c>
      <c r="AY187" s="10" t="s">
        <v>133</v>
      </c>
      <c r="BE187" s="200">
        <f t="shared" si="4"/>
        <v>0</v>
      </c>
      <c r="BF187" s="200">
        <f t="shared" si="5"/>
        <v>0</v>
      </c>
      <c r="BG187" s="200">
        <f t="shared" si="6"/>
        <v>0</v>
      </c>
      <c r="BH187" s="200">
        <f t="shared" si="7"/>
        <v>0</v>
      </c>
      <c r="BI187" s="200">
        <f t="shared" si="8"/>
        <v>0</v>
      </c>
      <c r="BJ187" s="10" t="s">
        <v>72</v>
      </c>
      <c r="BK187" s="200">
        <f t="shared" si="9"/>
        <v>0</v>
      </c>
      <c r="BL187" s="10" t="s">
        <v>82</v>
      </c>
      <c r="BM187" s="10" t="s">
        <v>1185</v>
      </c>
    </row>
    <row r="188" spans="2:65" s="27" customFormat="1" ht="31.5" customHeight="1">
      <c r="B188" s="28"/>
      <c r="C188" s="189" t="s">
        <v>392</v>
      </c>
      <c r="D188" s="189" t="s">
        <v>135</v>
      </c>
      <c r="E188" s="190" t="s">
        <v>376</v>
      </c>
      <c r="F188" s="191" t="s">
        <v>377</v>
      </c>
      <c r="G188" s="192" t="s">
        <v>156</v>
      </c>
      <c r="H188" s="193">
        <v>2.4</v>
      </c>
      <c r="I188" s="194"/>
      <c r="J188" s="195">
        <f t="shared" si="0"/>
        <v>0</v>
      </c>
      <c r="K188" s="191" t="s">
        <v>139</v>
      </c>
      <c r="L188" s="49"/>
      <c r="M188" s="196"/>
      <c r="N188" s="197" t="s">
        <v>38</v>
      </c>
      <c r="O188" s="29"/>
      <c r="P188" s="198">
        <f t="shared" si="1"/>
        <v>0</v>
      </c>
      <c r="Q188" s="198">
        <v>3.0000000000000004E-05</v>
      </c>
      <c r="R188" s="198">
        <f t="shared" si="2"/>
        <v>7.2E-05</v>
      </c>
      <c r="S188" s="198">
        <v>0</v>
      </c>
      <c r="T188" s="199">
        <f t="shared" si="3"/>
        <v>0</v>
      </c>
      <c r="AR188" s="10" t="s">
        <v>82</v>
      </c>
      <c r="AT188" s="10" t="s">
        <v>135</v>
      </c>
      <c r="AU188" s="10" t="s">
        <v>76</v>
      </c>
      <c r="AY188" s="10" t="s">
        <v>133</v>
      </c>
      <c r="BE188" s="200">
        <f t="shared" si="4"/>
        <v>0</v>
      </c>
      <c r="BF188" s="200">
        <f t="shared" si="5"/>
        <v>0</v>
      </c>
      <c r="BG188" s="200">
        <f t="shared" si="6"/>
        <v>0</v>
      </c>
      <c r="BH188" s="200">
        <f t="shared" si="7"/>
        <v>0</v>
      </c>
      <c r="BI188" s="200">
        <f t="shared" si="8"/>
        <v>0</v>
      </c>
      <c r="BJ188" s="10" t="s">
        <v>72</v>
      </c>
      <c r="BK188" s="200">
        <f t="shared" si="9"/>
        <v>0</v>
      </c>
      <c r="BL188" s="10" t="s">
        <v>82</v>
      </c>
      <c r="BM188" s="10" t="s">
        <v>1186</v>
      </c>
    </row>
    <row r="189" spans="2:51" s="201" customFormat="1" ht="13.5">
      <c r="B189" s="202"/>
      <c r="C189" s="203"/>
      <c r="D189" s="204" t="s">
        <v>141</v>
      </c>
      <c r="E189" s="205"/>
      <c r="F189" s="206" t="s">
        <v>1187</v>
      </c>
      <c r="G189" s="203"/>
      <c r="H189" s="207">
        <v>2.4</v>
      </c>
      <c r="I189" s="208"/>
      <c r="J189" s="203"/>
      <c r="K189" s="203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141</v>
      </c>
      <c r="AU189" s="213" t="s">
        <v>76</v>
      </c>
      <c r="AV189" s="201" t="s">
        <v>76</v>
      </c>
      <c r="AW189" s="201" t="s">
        <v>31</v>
      </c>
      <c r="AX189" s="201" t="s">
        <v>72</v>
      </c>
      <c r="AY189" s="213" t="s">
        <v>133</v>
      </c>
    </row>
    <row r="190" spans="2:65" s="27" customFormat="1" ht="22.5" customHeight="1">
      <c r="B190" s="28"/>
      <c r="C190" s="242" t="s">
        <v>397</v>
      </c>
      <c r="D190" s="242" t="s">
        <v>285</v>
      </c>
      <c r="E190" s="243" t="s">
        <v>380</v>
      </c>
      <c r="F190" s="244" t="s">
        <v>381</v>
      </c>
      <c r="G190" s="245" t="s">
        <v>311</v>
      </c>
      <c r="H190" s="246">
        <v>1</v>
      </c>
      <c r="I190" s="247"/>
      <c r="J190" s="248">
        <f>ROUND(I190*H190,2)</f>
        <v>0</v>
      </c>
      <c r="K190" s="244" t="s">
        <v>139</v>
      </c>
      <c r="L190" s="249"/>
      <c r="M190" s="250"/>
      <c r="N190" s="251" t="s">
        <v>38</v>
      </c>
      <c r="O190" s="29"/>
      <c r="P190" s="198">
        <f>O190*H190</f>
        <v>0</v>
      </c>
      <c r="Q190" s="198">
        <v>0.021560000000000003</v>
      </c>
      <c r="R190" s="198">
        <f>Q190*H190</f>
        <v>0.021560000000000003</v>
      </c>
      <c r="S190" s="198">
        <v>0</v>
      </c>
      <c r="T190" s="199">
        <f>S190*H190</f>
        <v>0</v>
      </c>
      <c r="AR190" s="10" t="s">
        <v>170</v>
      </c>
      <c r="AT190" s="10" t="s">
        <v>285</v>
      </c>
      <c r="AU190" s="10" t="s">
        <v>76</v>
      </c>
      <c r="AY190" s="10" t="s">
        <v>133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0" t="s">
        <v>72</v>
      </c>
      <c r="BK190" s="200">
        <f>ROUND(I190*H190,2)</f>
        <v>0</v>
      </c>
      <c r="BL190" s="10" t="s">
        <v>82</v>
      </c>
      <c r="BM190" s="10" t="s">
        <v>1188</v>
      </c>
    </row>
    <row r="191" spans="2:65" s="27" customFormat="1" ht="22.5" customHeight="1">
      <c r="B191" s="28"/>
      <c r="C191" s="242" t="s">
        <v>402</v>
      </c>
      <c r="D191" s="242" t="s">
        <v>285</v>
      </c>
      <c r="E191" s="243" t="s">
        <v>1189</v>
      </c>
      <c r="F191" s="244" t="s">
        <v>1190</v>
      </c>
      <c r="G191" s="245" t="s">
        <v>311</v>
      </c>
      <c r="H191" s="246">
        <v>1</v>
      </c>
      <c r="I191" s="247"/>
      <c r="J191" s="248">
        <f>ROUND(I191*H191,2)</f>
        <v>0</v>
      </c>
      <c r="K191" s="244" t="s">
        <v>139</v>
      </c>
      <c r="L191" s="249"/>
      <c r="M191" s="250"/>
      <c r="N191" s="251" t="s">
        <v>38</v>
      </c>
      <c r="O191" s="29"/>
      <c r="P191" s="198">
        <f>O191*H191</f>
        <v>0</v>
      </c>
      <c r="Q191" s="198">
        <v>0.039380000000000005</v>
      </c>
      <c r="R191" s="198">
        <f>Q191*H191</f>
        <v>0.039380000000000005</v>
      </c>
      <c r="S191" s="198">
        <v>0</v>
      </c>
      <c r="T191" s="199">
        <f>S191*H191</f>
        <v>0</v>
      </c>
      <c r="AR191" s="10" t="s">
        <v>170</v>
      </c>
      <c r="AT191" s="10" t="s">
        <v>285</v>
      </c>
      <c r="AU191" s="10" t="s">
        <v>76</v>
      </c>
      <c r="AY191" s="10" t="s">
        <v>133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0" t="s">
        <v>72</v>
      </c>
      <c r="BK191" s="200">
        <f>ROUND(I191*H191,2)</f>
        <v>0</v>
      </c>
      <c r="BL191" s="10" t="s">
        <v>82</v>
      </c>
      <c r="BM191" s="10" t="s">
        <v>1191</v>
      </c>
    </row>
    <row r="192" spans="2:65" s="27" customFormat="1" ht="22.5" customHeight="1">
      <c r="B192" s="28"/>
      <c r="C192" s="189" t="s">
        <v>406</v>
      </c>
      <c r="D192" s="189" t="s">
        <v>135</v>
      </c>
      <c r="E192" s="190" t="s">
        <v>491</v>
      </c>
      <c r="F192" s="191" t="s">
        <v>492</v>
      </c>
      <c r="G192" s="192" t="s">
        <v>311</v>
      </c>
      <c r="H192" s="193">
        <v>4</v>
      </c>
      <c r="I192" s="194"/>
      <c r="J192" s="195">
        <f>ROUND(I192*H192,2)</f>
        <v>0</v>
      </c>
      <c r="K192" s="191"/>
      <c r="L192" s="49"/>
      <c r="M192" s="196"/>
      <c r="N192" s="197" t="s">
        <v>38</v>
      </c>
      <c r="O192" s="29"/>
      <c r="P192" s="198">
        <f>O192*H192</f>
        <v>0</v>
      </c>
      <c r="Q192" s="198">
        <v>0.00015999999999999999</v>
      </c>
      <c r="R192" s="198">
        <f>Q192*H192</f>
        <v>0.0006399999999999999</v>
      </c>
      <c r="S192" s="198">
        <v>0</v>
      </c>
      <c r="T192" s="199">
        <f>S192*H192</f>
        <v>0</v>
      </c>
      <c r="AR192" s="10" t="s">
        <v>82</v>
      </c>
      <c r="AT192" s="10" t="s">
        <v>135</v>
      </c>
      <c r="AU192" s="10" t="s">
        <v>76</v>
      </c>
      <c r="AY192" s="10" t="s">
        <v>133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0" t="s">
        <v>72</v>
      </c>
      <c r="BK192" s="200">
        <f>ROUND(I192*H192,2)</f>
        <v>0</v>
      </c>
      <c r="BL192" s="10" t="s">
        <v>82</v>
      </c>
      <c r="BM192" s="10" t="s">
        <v>1192</v>
      </c>
    </row>
    <row r="193" spans="2:65" s="27" customFormat="1" ht="22.5" customHeight="1">
      <c r="B193" s="28"/>
      <c r="C193" s="242" t="s">
        <v>410</v>
      </c>
      <c r="D193" s="242" t="s">
        <v>285</v>
      </c>
      <c r="E193" s="243" t="s">
        <v>495</v>
      </c>
      <c r="F193" s="244" t="s">
        <v>496</v>
      </c>
      <c r="G193" s="245" t="s">
        <v>156</v>
      </c>
      <c r="H193" s="246">
        <v>8.8</v>
      </c>
      <c r="I193" s="247"/>
      <c r="J193" s="248">
        <f>ROUND(I193*H193,2)</f>
        <v>0</v>
      </c>
      <c r="K193" s="244"/>
      <c r="L193" s="249"/>
      <c r="M193" s="250"/>
      <c r="N193" s="251" t="s">
        <v>38</v>
      </c>
      <c r="O193" s="29"/>
      <c r="P193" s="198">
        <f>O193*H193</f>
        <v>0</v>
      </c>
      <c r="Q193" s="198">
        <v>0.0055</v>
      </c>
      <c r="R193" s="198">
        <f>Q193*H193</f>
        <v>0.0484</v>
      </c>
      <c r="S193" s="198">
        <v>0</v>
      </c>
      <c r="T193" s="199">
        <f>S193*H193</f>
        <v>0</v>
      </c>
      <c r="AR193" s="10" t="s">
        <v>170</v>
      </c>
      <c r="AT193" s="10" t="s">
        <v>285</v>
      </c>
      <c r="AU193" s="10" t="s">
        <v>76</v>
      </c>
      <c r="AY193" s="10" t="s">
        <v>133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0" t="s">
        <v>72</v>
      </c>
      <c r="BK193" s="200">
        <f>ROUND(I193*H193,2)</f>
        <v>0</v>
      </c>
      <c r="BL193" s="10" t="s">
        <v>82</v>
      </c>
      <c r="BM193" s="10" t="s">
        <v>1193</v>
      </c>
    </row>
    <row r="194" spans="2:63" s="171" customFormat="1" ht="29.25" customHeight="1">
      <c r="B194" s="172"/>
      <c r="C194" s="173"/>
      <c r="D194" s="186" t="s">
        <v>66</v>
      </c>
      <c r="E194" s="187" t="s">
        <v>175</v>
      </c>
      <c r="F194" s="187" t="s">
        <v>498</v>
      </c>
      <c r="G194" s="173"/>
      <c r="H194" s="173"/>
      <c r="I194" s="176"/>
      <c r="J194" s="188">
        <f>BK194</f>
        <v>0</v>
      </c>
      <c r="K194" s="173"/>
      <c r="L194" s="178"/>
      <c r="M194" s="179"/>
      <c r="N194" s="180"/>
      <c r="O194" s="180"/>
      <c r="P194" s="181">
        <f>SUM(P195:P199)</f>
        <v>0</v>
      </c>
      <c r="Q194" s="180"/>
      <c r="R194" s="181">
        <f>SUM(R195:R199)</f>
        <v>0.008074000000000001</v>
      </c>
      <c r="S194" s="180"/>
      <c r="T194" s="182">
        <f>SUM(T195:T199)</f>
        <v>0</v>
      </c>
      <c r="AR194" s="183" t="s">
        <v>72</v>
      </c>
      <c r="AT194" s="184" t="s">
        <v>66</v>
      </c>
      <c r="AU194" s="184" t="s">
        <v>72</v>
      </c>
      <c r="AY194" s="183" t="s">
        <v>133</v>
      </c>
      <c r="BK194" s="185">
        <f>SUM(BK195:BK199)</f>
        <v>0</v>
      </c>
    </row>
    <row r="195" spans="2:65" s="27" customFormat="1" ht="22.5" customHeight="1">
      <c r="B195" s="28"/>
      <c r="C195" s="242" t="s">
        <v>414</v>
      </c>
      <c r="D195" s="242" t="s">
        <v>285</v>
      </c>
      <c r="E195" s="243" t="s">
        <v>500</v>
      </c>
      <c r="F195" s="244" t="s">
        <v>501</v>
      </c>
      <c r="G195" s="245" t="s">
        <v>311</v>
      </c>
      <c r="H195" s="246">
        <v>5</v>
      </c>
      <c r="I195" s="247"/>
      <c r="J195" s="248">
        <f>ROUND(I195*H195,2)</f>
        <v>0</v>
      </c>
      <c r="K195" s="244"/>
      <c r="L195" s="249"/>
      <c r="M195" s="250"/>
      <c r="N195" s="251" t="s">
        <v>38</v>
      </c>
      <c r="O195" s="29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AR195" s="10" t="s">
        <v>170</v>
      </c>
      <c r="AT195" s="10" t="s">
        <v>285</v>
      </c>
      <c r="AU195" s="10" t="s">
        <v>76</v>
      </c>
      <c r="AY195" s="10" t="s">
        <v>133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0" t="s">
        <v>72</v>
      </c>
      <c r="BK195" s="200">
        <f>ROUND(I195*H195,2)</f>
        <v>0</v>
      </c>
      <c r="BL195" s="10" t="s">
        <v>82</v>
      </c>
      <c r="BM195" s="10" t="s">
        <v>1194</v>
      </c>
    </row>
    <row r="196" spans="2:65" s="27" customFormat="1" ht="22.5" customHeight="1">
      <c r="B196" s="28"/>
      <c r="C196" s="242" t="s">
        <v>418</v>
      </c>
      <c r="D196" s="242" t="s">
        <v>285</v>
      </c>
      <c r="E196" s="243" t="s">
        <v>504</v>
      </c>
      <c r="F196" s="244" t="s">
        <v>505</v>
      </c>
      <c r="G196" s="245" t="s">
        <v>311</v>
      </c>
      <c r="H196" s="246">
        <v>1</v>
      </c>
      <c r="I196" s="247"/>
      <c r="J196" s="248">
        <f>ROUND(I196*H196,2)</f>
        <v>0</v>
      </c>
      <c r="K196" s="244"/>
      <c r="L196" s="249"/>
      <c r="M196" s="250"/>
      <c r="N196" s="251" t="s">
        <v>38</v>
      </c>
      <c r="O196" s="29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AR196" s="10" t="s">
        <v>170</v>
      </c>
      <c r="AT196" s="10" t="s">
        <v>285</v>
      </c>
      <c r="AU196" s="10" t="s">
        <v>76</v>
      </c>
      <c r="AY196" s="10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0" t="s">
        <v>72</v>
      </c>
      <c r="BK196" s="200">
        <f>ROUND(I196*H196,2)</f>
        <v>0</v>
      </c>
      <c r="BL196" s="10" t="s">
        <v>82</v>
      </c>
      <c r="BM196" s="10" t="s">
        <v>1195</v>
      </c>
    </row>
    <row r="197" spans="2:65" s="27" customFormat="1" ht="22.5" customHeight="1">
      <c r="B197" s="28"/>
      <c r="C197" s="189" t="s">
        <v>422</v>
      </c>
      <c r="D197" s="189" t="s">
        <v>135</v>
      </c>
      <c r="E197" s="190" t="s">
        <v>508</v>
      </c>
      <c r="F197" s="191" t="s">
        <v>509</v>
      </c>
      <c r="G197" s="192" t="s">
        <v>156</v>
      </c>
      <c r="H197" s="193">
        <v>73.4</v>
      </c>
      <c r="I197" s="194"/>
      <c r="J197" s="195">
        <f>ROUND(I197*H197,2)</f>
        <v>0</v>
      </c>
      <c r="K197" s="191" t="s">
        <v>139</v>
      </c>
      <c r="L197" s="49"/>
      <c r="M197" s="196"/>
      <c r="N197" s="197" t="s">
        <v>38</v>
      </c>
      <c r="O197" s="29"/>
      <c r="P197" s="198">
        <f>O197*H197</f>
        <v>0</v>
      </c>
      <c r="Q197" s="198">
        <v>0.00011</v>
      </c>
      <c r="R197" s="198">
        <f>Q197*H197</f>
        <v>0.008074000000000001</v>
      </c>
      <c r="S197" s="198">
        <v>0</v>
      </c>
      <c r="T197" s="199">
        <f>S197*H197</f>
        <v>0</v>
      </c>
      <c r="AR197" s="10" t="s">
        <v>82</v>
      </c>
      <c r="AT197" s="10" t="s">
        <v>135</v>
      </c>
      <c r="AU197" s="10" t="s">
        <v>76</v>
      </c>
      <c r="AY197" s="10" t="s">
        <v>133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0" t="s">
        <v>72</v>
      </c>
      <c r="BK197" s="200">
        <f>ROUND(I197*H197,2)</f>
        <v>0</v>
      </c>
      <c r="BL197" s="10" t="s">
        <v>82</v>
      </c>
      <c r="BM197" s="10" t="s">
        <v>1196</v>
      </c>
    </row>
    <row r="198" spans="2:51" s="201" customFormat="1" ht="13.5">
      <c r="B198" s="202"/>
      <c r="C198" s="203"/>
      <c r="D198" s="204" t="s">
        <v>141</v>
      </c>
      <c r="E198" s="205"/>
      <c r="F198" s="206" t="s">
        <v>1197</v>
      </c>
      <c r="G198" s="203"/>
      <c r="H198" s="207">
        <v>73.4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141</v>
      </c>
      <c r="AU198" s="213" t="s">
        <v>76</v>
      </c>
      <c r="AV198" s="201" t="s">
        <v>76</v>
      </c>
      <c r="AW198" s="201" t="s">
        <v>31</v>
      </c>
      <c r="AX198" s="201" t="s">
        <v>72</v>
      </c>
      <c r="AY198" s="213" t="s">
        <v>133</v>
      </c>
    </row>
    <row r="199" spans="2:65" s="27" customFormat="1" ht="22.5" customHeight="1">
      <c r="B199" s="28"/>
      <c r="C199" s="189" t="s">
        <v>426</v>
      </c>
      <c r="D199" s="189" t="s">
        <v>135</v>
      </c>
      <c r="E199" s="190" t="s">
        <v>513</v>
      </c>
      <c r="F199" s="191" t="s">
        <v>514</v>
      </c>
      <c r="G199" s="192" t="s">
        <v>156</v>
      </c>
      <c r="H199" s="193">
        <v>73.4</v>
      </c>
      <c r="I199" s="194"/>
      <c r="J199" s="195">
        <f>ROUND(I199*H199,2)</f>
        <v>0</v>
      </c>
      <c r="K199" s="191" t="s">
        <v>139</v>
      </c>
      <c r="L199" s="49"/>
      <c r="M199" s="196"/>
      <c r="N199" s="197" t="s">
        <v>38</v>
      </c>
      <c r="O199" s="29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AR199" s="10" t="s">
        <v>82</v>
      </c>
      <c r="AT199" s="10" t="s">
        <v>135</v>
      </c>
      <c r="AU199" s="10" t="s">
        <v>76</v>
      </c>
      <c r="AY199" s="10" t="s">
        <v>133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0" t="s">
        <v>72</v>
      </c>
      <c r="BK199" s="200">
        <f>ROUND(I199*H199,2)</f>
        <v>0</v>
      </c>
      <c r="BL199" s="10" t="s">
        <v>82</v>
      </c>
      <c r="BM199" s="10" t="s">
        <v>1198</v>
      </c>
    </row>
    <row r="200" spans="2:63" s="171" customFormat="1" ht="29.25" customHeight="1">
      <c r="B200" s="172"/>
      <c r="C200" s="173"/>
      <c r="D200" s="186" t="s">
        <v>66</v>
      </c>
      <c r="E200" s="187" t="s">
        <v>516</v>
      </c>
      <c r="F200" s="187" t="s">
        <v>517</v>
      </c>
      <c r="G200" s="173"/>
      <c r="H200" s="173"/>
      <c r="I200" s="176"/>
      <c r="J200" s="188">
        <f>BK200</f>
        <v>0</v>
      </c>
      <c r="K200" s="173"/>
      <c r="L200" s="178"/>
      <c r="M200" s="179"/>
      <c r="N200" s="180"/>
      <c r="O200" s="180"/>
      <c r="P200" s="181">
        <f>SUM(P201:P206)</f>
        <v>0</v>
      </c>
      <c r="Q200" s="180"/>
      <c r="R200" s="181">
        <f>SUM(R201:R206)</f>
        <v>0</v>
      </c>
      <c r="S200" s="180"/>
      <c r="T200" s="182">
        <f>SUM(T201:T206)</f>
        <v>0</v>
      </c>
      <c r="AR200" s="183" t="s">
        <v>72</v>
      </c>
      <c r="AT200" s="184" t="s">
        <v>66</v>
      </c>
      <c r="AU200" s="184" t="s">
        <v>72</v>
      </c>
      <c r="AY200" s="183" t="s">
        <v>133</v>
      </c>
      <c r="BK200" s="185">
        <f>SUM(BK201:BK206)</f>
        <v>0</v>
      </c>
    </row>
    <row r="201" spans="2:65" s="27" customFormat="1" ht="22.5" customHeight="1">
      <c r="B201" s="28"/>
      <c r="C201" s="189" t="s">
        <v>430</v>
      </c>
      <c r="D201" s="189" t="s">
        <v>135</v>
      </c>
      <c r="E201" s="190" t="s">
        <v>519</v>
      </c>
      <c r="F201" s="191" t="s">
        <v>520</v>
      </c>
      <c r="G201" s="192" t="s">
        <v>288</v>
      </c>
      <c r="H201" s="193">
        <v>31.489</v>
      </c>
      <c r="I201" s="194"/>
      <c r="J201" s="195">
        <f>ROUND(I201*H201,2)</f>
        <v>0</v>
      </c>
      <c r="K201" s="191" t="s">
        <v>139</v>
      </c>
      <c r="L201" s="49"/>
      <c r="M201" s="196"/>
      <c r="N201" s="197" t="s">
        <v>38</v>
      </c>
      <c r="O201" s="29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AR201" s="10" t="s">
        <v>82</v>
      </c>
      <c r="AT201" s="10" t="s">
        <v>135</v>
      </c>
      <c r="AU201" s="10" t="s">
        <v>76</v>
      </c>
      <c r="AY201" s="10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0" t="s">
        <v>72</v>
      </c>
      <c r="BK201" s="200">
        <f>ROUND(I201*H201,2)</f>
        <v>0</v>
      </c>
      <c r="BL201" s="10" t="s">
        <v>82</v>
      </c>
      <c r="BM201" s="10" t="s">
        <v>1199</v>
      </c>
    </row>
    <row r="202" spans="2:65" s="27" customFormat="1" ht="22.5" customHeight="1">
      <c r="B202" s="28"/>
      <c r="C202" s="189" t="s">
        <v>434</v>
      </c>
      <c r="D202" s="189" t="s">
        <v>135</v>
      </c>
      <c r="E202" s="190" t="s">
        <v>523</v>
      </c>
      <c r="F202" s="191" t="s">
        <v>524</v>
      </c>
      <c r="G202" s="192" t="s">
        <v>288</v>
      </c>
      <c r="H202" s="193">
        <v>598.291</v>
      </c>
      <c r="I202" s="194"/>
      <c r="J202" s="195">
        <f>ROUND(I202*H202,2)</f>
        <v>0</v>
      </c>
      <c r="K202" s="191" t="s">
        <v>139</v>
      </c>
      <c r="L202" s="49"/>
      <c r="M202" s="196"/>
      <c r="N202" s="197" t="s">
        <v>38</v>
      </c>
      <c r="O202" s="29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AR202" s="10" t="s">
        <v>82</v>
      </c>
      <c r="AT202" s="10" t="s">
        <v>135</v>
      </c>
      <c r="AU202" s="10" t="s">
        <v>76</v>
      </c>
      <c r="AY202" s="10" t="s">
        <v>133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0" t="s">
        <v>72</v>
      </c>
      <c r="BK202" s="200">
        <f>ROUND(I202*H202,2)</f>
        <v>0</v>
      </c>
      <c r="BL202" s="10" t="s">
        <v>82</v>
      </c>
      <c r="BM202" s="10" t="s">
        <v>1200</v>
      </c>
    </row>
    <row r="203" spans="2:51" s="201" customFormat="1" ht="13.5">
      <c r="B203" s="202"/>
      <c r="C203" s="203"/>
      <c r="D203" s="204" t="s">
        <v>141</v>
      </c>
      <c r="E203" s="205"/>
      <c r="F203" s="206" t="s">
        <v>1201</v>
      </c>
      <c r="G203" s="203"/>
      <c r="H203" s="207">
        <v>598.291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141</v>
      </c>
      <c r="AU203" s="213" t="s">
        <v>76</v>
      </c>
      <c r="AV203" s="201" t="s">
        <v>76</v>
      </c>
      <c r="AW203" s="201" t="s">
        <v>31</v>
      </c>
      <c r="AX203" s="201" t="s">
        <v>72</v>
      </c>
      <c r="AY203" s="213" t="s">
        <v>133</v>
      </c>
    </row>
    <row r="204" spans="2:65" s="27" customFormat="1" ht="22.5" customHeight="1">
      <c r="B204" s="28"/>
      <c r="C204" s="189" t="s">
        <v>438</v>
      </c>
      <c r="D204" s="189" t="s">
        <v>135</v>
      </c>
      <c r="E204" s="190" t="s">
        <v>528</v>
      </c>
      <c r="F204" s="191" t="s">
        <v>529</v>
      </c>
      <c r="G204" s="192" t="s">
        <v>288</v>
      </c>
      <c r="H204" s="193">
        <v>31.489</v>
      </c>
      <c r="I204" s="194"/>
      <c r="J204" s="195">
        <f>ROUND(I204*H204,2)</f>
        <v>0</v>
      </c>
      <c r="K204" s="191" t="s">
        <v>139</v>
      </c>
      <c r="L204" s="49"/>
      <c r="M204" s="196"/>
      <c r="N204" s="197" t="s">
        <v>38</v>
      </c>
      <c r="O204" s="29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AR204" s="10" t="s">
        <v>82</v>
      </c>
      <c r="AT204" s="10" t="s">
        <v>135</v>
      </c>
      <c r="AU204" s="10" t="s">
        <v>76</v>
      </c>
      <c r="AY204" s="10" t="s">
        <v>133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0" t="s">
        <v>72</v>
      </c>
      <c r="BK204" s="200">
        <f>ROUND(I204*H204,2)</f>
        <v>0</v>
      </c>
      <c r="BL204" s="10" t="s">
        <v>82</v>
      </c>
      <c r="BM204" s="10" t="s">
        <v>1202</v>
      </c>
    </row>
    <row r="205" spans="2:65" s="27" customFormat="1" ht="22.5" customHeight="1">
      <c r="B205" s="28"/>
      <c r="C205" s="189" t="s">
        <v>442</v>
      </c>
      <c r="D205" s="189" t="s">
        <v>135</v>
      </c>
      <c r="E205" s="190" t="s">
        <v>532</v>
      </c>
      <c r="F205" s="191" t="s">
        <v>533</v>
      </c>
      <c r="G205" s="192" t="s">
        <v>288</v>
      </c>
      <c r="H205" s="193">
        <v>10.496</v>
      </c>
      <c r="I205" s="194"/>
      <c r="J205" s="195">
        <f>ROUND(I205*H205,2)</f>
        <v>0</v>
      </c>
      <c r="K205" s="191" t="s">
        <v>139</v>
      </c>
      <c r="L205" s="49"/>
      <c r="M205" s="196"/>
      <c r="N205" s="197" t="s">
        <v>38</v>
      </c>
      <c r="O205" s="29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AR205" s="10" t="s">
        <v>82</v>
      </c>
      <c r="AT205" s="10" t="s">
        <v>135</v>
      </c>
      <c r="AU205" s="10" t="s">
        <v>76</v>
      </c>
      <c r="AY205" s="10" t="s">
        <v>133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0" t="s">
        <v>72</v>
      </c>
      <c r="BK205" s="200">
        <f>ROUND(I205*H205,2)</f>
        <v>0</v>
      </c>
      <c r="BL205" s="10" t="s">
        <v>82</v>
      </c>
      <c r="BM205" s="10" t="s">
        <v>1203</v>
      </c>
    </row>
    <row r="206" spans="2:65" s="27" customFormat="1" ht="22.5" customHeight="1">
      <c r="B206" s="28"/>
      <c r="C206" s="189" t="s">
        <v>446</v>
      </c>
      <c r="D206" s="189" t="s">
        <v>135</v>
      </c>
      <c r="E206" s="190" t="s">
        <v>536</v>
      </c>
      <c r="F206" s="191" t="s">
        <v>537</v>
      </c>
      <c r="G206" s="192" t="s">
        <v>288</v>
      </c>
      <c r="H206" s="193">
        <v>20.992</v>
      </c>
      <c r="I206" s="194"/>
      <c r="J206" s="195">
        <f>ROUND(I206*H206,2)</f>
        <v>0</v>
      </c>
      <c r="K206" s="191" t="s">
        <v>139</v>
      </c>
      <c r="L206" s="49"/>
      <c r="M206" s="196"/>
      <c r="N206" s="197" t="s">
        <v>38</v>
      </c>
      <c r="O206" s="29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AR206" s="10" t="s">
        <v>82</v>
      </c>
      <c r="AT206" s="10" t="s">
        <v>135</v>
      </c>
      <c r="AU206" s="10" t="s">
        <v>76</v>
      </c>
      <c r="AY206" s="10" t="s">
        <v>133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0" t="s">
        <v>72</v>
      </c>
      <c r="BK206" s="200">
        <f>ROUND(I206*H206,2)</f>
        <v>0</v>
      </c>
      <c r="BL206" s="10" t="s">
        <v>82</v>
      </c>
      <c r="BM206" s="10" t="s">
        <v>1204</v>
      </c>
    </row>
    <row r="207" spans="2:63" s="171" customFormat="1" ht="29.25" customHeight="1">
      <c r="B207" s="172"/>
      <c r="C207" s="173"/>
      <c r="D207" s="186" t="s">
        <v>66</v>
      </c>
      <c r="E207" s="187" t="s">
        <v>539</v>
      </c>
      <c r="F207" s="187" t="s">
        <v>540</v>
      </c>
      <c r="G207" s="173"/>
      <c r="H207" s="173"/>
      <c r="I207" s="176"/>
      <c r="J207" s="188">
        <f>BK207</f>
        <v>0</v>
      </c>
      <c r="K207" s="173"/>
      <c r="L207" s="178"/>
      <c r="M207" s="179"/>
      <c r="N207" s="180"/>
      <c r="O207" s="180"/>
      <c r="P207" s="181">
        <f>SUM(P208:P209)</f>
        <v>0</v>
      </c>
      <c r="Q207" s="180"/>
      <c r="R207" s="181">
        <f>SUM(R208:R209)</f>
        <v>0</v>
      </c>
      <c r="S207" s="180"/>
      <c r="T207" s="182">
        <f>SUM(T208:T209)</f>
        <v>0</v>
      </c>
      <c r="AR207" s="183" t="s">
        <v>72</v>
      </c>
      <c r="AT207" s="184" t="s">
        <v>66</v>
      </c>
      <c r="AU207" s="184" t="s">
        <v>72</v>
      </c>
      <c r="AY207" s="183" t="s">
        <v>133</v>
      </c>
      <c r="BK207" s="185">
        <f>SUM(BK208:BK209)</f>
        <v>0</v>
      </c>
    </row>
    <row r="208" spans="2:65" s="27" customFormat="1" ht="31.5" customHeight="1">
      <c r="B208" s="28"/>
      <c r="C208" s="189" t="s">
        <v>450</v>
      </c>
      <c r="D208" s="189" t="s">
        <v>135</v>
      </c>
      <c r="E208" s="190" t="s">
        <v>542</v>
      </c>
      <c r="F208" s="191" t="s">
        <v>543</v>
      </c>
      <c r="G208" s="192" t="s">
        <v>288</v>
      </c>
      <c r="H208" s="193">
        <v>262.979</v>
      </c>
      <c r="I208" s="194"/>
      <c r="J208" s="195">
        <f>ROUND(I208*H208,2)</f>
        <v>0</v>
      </c>
      <c r="K208" s="191" t="s">
        <v>139</v>
      </c>
      <c r="L208" s="49"/>
      <c r="M208" s="196"/>
      <c r="N208" s="197" t="s">
        <v>38</v>
      </c>
      <c r="O208" s="29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AR208" s="10" t="s">
        <v>82</v>
      </c>
      <c r="AT208" s="10" t="s">
        <v>135</v>
      </c>
      <c r="AU208" s="10" t="s">
        <v>76</v>
      </c>
      <c r="AY208" s="10" t="s">
        <v>133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0" t="s">
        <v>72</v>
      </c>
      <c r="BK208" s="200">
        <f>ROUND(I208*H208,2)</f>
        <v>0</v>
      </c>
      <c r="BL208" s="10" t="s">
        <v>82</v>
      </c>
      <c r="BM208" s="10" t="s">
        <v>1205</v>
      </c>
    </row>
    <row r="209" spans="2:65" s="27" customFormat="1" ht="22.5" customHeight="1">
      <c r="B209" s="28"/>
      <c r="C209" s="189" t="s">
        <v>454</v>
      </c>
      <c r="D209" s="189" t="s">
        <v>135</v>
      </c>
      <c r="E209" s="190" t="s">
        <v>546</v>
      </c>
      <c r="F209" s="191" t="s">
        <v>547</v>
      </c>
      <c r="G209" s="192" t="s">
        <v>288</v>
      </c>
      <c r="H209" s="193">
        <v>18.337</v>
      </c>
      <c r="I209" s="194"/>
      <c r="J209" s="195">
        <f>ROUND(I209*H209,2)</f>
        <v>0</v>
      </c>
      <c r="K209" s="191"/>
      <c r="L209" s="49"/>
      <c r="M209" s="196"/>
      <c r="N209" s="197" t="s">
        <v>38</v>
      </c>
      <c r="O209" s="29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AR209" s="10" t="s">
        <v>82</v>
      </c>
      <c r="AT209" s="10" t="s">
        <v>135</v>
      </c>
      <c r="AU209" s="10" t="s">
        <v>76</v>
      </c>
      <c r="AY209" s="10" t="s">
        <v>133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0" t="s">
        <v>72</v>
      </c>
      <c r="BK209" s="200">
        <f>ROUND(I209*H209,2)</f>
        <v>0</v>
      </c>
      <c r="BL209" s="10" t="s">
        <v>82</v>
      </c>
      <c r="BM209" s="10" t="s">
        <v>1206</v>
      </c>
    </row>
    <row r="210" spans="2:63" s="171" customFormat="1" ht="37.5" customHeight="1">
      <c r="B210" s="172"/>
      <c r="C210" s="173"/>
      <c r="D210" s="174" t="s">
        <v>66</v>
      </c>
      <c r="E210" s="175" t="s">
        <v>285</v>
      </c>
      <c r="F210" s="175" t="s">
        <v>549</v>
      </c>
      <c r="G210" s="173"/>
      <c r="H210" s="173"/>
      <c r="I210" s="176"/>
      <c r="J210" s="177">
        <f>BK210</f>
        <v>0</v>
      </c>
      <c r="K210" s="173"/>
      <c r="L210" s="178"/>
      <c r="M210" s="179"/>
      <c r="N210" s="180"/>
      <c r="O210" s="180"/>
      <c r="P210" s="181">
        <f>P211</f>
        <v>0</v>
      </c>
      <c r="Q210" s="180"/>
      <c r="R210" s="181">
        <f>R211</f>
        <v>0.0049499999999999995</v>
      </c>
      <c r="S210" s="180"/>
      <c r="T210" s="182">
        <f>T211</f>
        <v>0</v>
      </c>
      <c r="AR210" s="183" t="s">
        <v>79</v>
      </c>
      <c r="AT210" s="184" t="s">
        <v>66</v>
      </c>
      <c r="AU210" s="184" t="s">
        <v>67</v>
      </c>
      <c r="AY210" s="183" t="s">
        <v>133</v>
      </c>
      <c r="BK210" s="185">
        <f>BK211</f>
        <v>0</v>
      </c>
    </row>
    <row r="211" spans="2:63" s="171" customFormat="1" ht="19.5" customHeight="1">
      <c r="B211" s="172"/>
      <c r="C211" s="173"/>
      <c r="D211" s="186" t="s">
        <v>66</v>
      </c>
      <c r="E211" s="187" t="s">
        <v>568</v>
      </c>
      <c r="F211" s="187" t="s">
        <v>569</v>
      </c>
      <c r="G211" s="173"/>
      <c r="H211" s="173"/>
      <c r="I211" s="176"/>
      <c r="J211" s="188">
        <f>BK211</f>
        <v>0</v>
      </c>
      <c r="K211" s="173"/>
      <c r="L211" s="178"/>
      <c r="M211" s="179"/>
      <c r="N211" s="180"/>
      <c r="O211" s="180"/>
      <c r="P211" s="181">
        <f>P212</f>
        <v>0</v>
      </c>
      <c r="Q211" s="180"/>
      <c r="R211" s="181">
        <f>R212</f>
        <v>0.0049499999999999995</v>
      </c>
      <c r="S211" s="180"/>
      <c r="T211" s="182">
        <f>T212</f>
        <v>0</v>
      </c>
      <c r="AR211" s="183" t="s">
        <v>79</v>
      </c>
      <c r="AT211" s="184" t="s">
        <v>66</v>
      </c>
      <c r="AU211" s="184" t="s">
        <v>72</v>
      </c>
      <c r="AY211" s="183" t="s">
        <v>133</v>
      </c>
      <c r="BK211" s="185">
        <f>BK212</f>
        <v>0</v>
      </c>
    </row>
    <row r="212" spans="2:65" s="27" customFormat="1" ht="22.5" customHeight="1">
      <c r="B212" s="28"/>
      <c r="C212" s="189" t="s">
        <v>458</v>
      </c>
      <c r="D212" s="189" t="s">
        <v>135</v>
      </c>
      <c r="E212" s="190" t="s">
        <v>571</v>
      </c>
      <c r="F212" s="191" t="s">
        <v>572</v>
      </c>
      <c r="G212" s="192" t="s">
        <v>573</v>
      </c>
      <c r="H212" s="193">
        <v>0.5</v>
      </c>
      <c r="I212" s="194"/>
      <c r="J212" s="195">
        <f>ROUND(I212*H212,2)</f>
        <v>0</v>
      </c>
      <c r="K212" s="191" t="s">
        <v>139</v>
      </c>
      <c r="L212" s="49"/>
      <c r="M212" s="196"/>
      <c r="N212" s="197" t="s">
        <v>38</v>
      </c>
      <c r="O212" s="29"/>
      <c r="P212" s="198">
        <f>O212*H212</f>
        <v>0</v>
      </c>
      <c r="Q212" s="198">
        <v>0.009899999999999999</v>
      </c>
      <c r="R212" s="198">
        <f>Q212*H212</f>
        <v>0.0049499999999999995</v>
      </c>
      <c r="S212" s="198">
        <v>0</v>
      </c>
      <c r="T212" s="199">
        <f>S212*H212</f>
        <v>0</v>
      </c>
      <c r="AR212" s="10" t="s">
        <v>438</v>
      </c>
      <c r="AT212" s="10" t="s">
        <v>135</v>
      </c>
      <c r="AU212" s="10" t="s">
        <v>76</v>
      </c>
      <c r="AY212" s="10" t="s">
        <v>133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0" t="s">
        <v>72</v>
      </c>
      <c r="BK212" s="200">
        <f>ROUND(I212*H212,2)</f>
        <v>0</v>
      </c>
      <c r="BL212" s="10" t="s">
        <v>438</v>
      </c>
      <c r="BM212" s="10" t="s">
        <v>1207</v>
      </c>
    </row>
    <row r="213" spans="2:63" s="171" customFormat="1" ht="37.5" customHeight="1">
      <c r="B213" s="172"/>
      <c r="C213" s="173"/>
      <c r="D213" s="186" t="s">
        <v>66</v>
      </c>
      <c r="E213" s="253" t="s">
        <v>584</v>
      </c>
      <c r="F213" s="253" t="s">
        <v>585</v>
      </c>
      <c r="G213" s="173"/>
      <c r="H213" s="173"/>
      <c r="I213" s="176"/>
      <c r="J213" s="254">
        <f>BK213</f>
        <v>0</v>
      </c>
      <c r="K213" s="173"/>
      <c r="L213" s="178"/>
      <c r="M213" s="179"/>
      <c r="N213" s="180"/>
      <c r="O213" s="180"/>
      <c r="P213" s="181">
        <f>SUM(P214:P216)</f>
        <v>0</v>
      </c>
      <c r="Q213" s="180"/>
      <c r="R213" s="181">
        <f>SUM(R214:R216)</f>
        <v>0</v>
      </c>
      <c r="S213" s="180"/>
      <c r="T213" s="182">
        <f>SUM(T214:T216)</f>
        <v>0</v>
      </c>
      <c r="AR213" s="183" t="s">
        <v>82</v>
      </c>
      <c r="AT213" s="184" t="s">
        <v>66</v>
      </c>
      <c r="AU213" s="184" t="s">
        <v>67</v>
      </c>
      <c r="AY213" s="183" t="s">
        <v>133</v>
      </c>
      <c r="BK213" s="185">
        <f>SUM(BK214:BK216)</f>
        <v>0</v>
      </c>
    </row>
    <row r="214" spans="2:65" s="27" customFormat="1" ht="22.5" customHeight="1">
      <c r="B214" s="28"/>
      <c r="C214" s="189" t="s">
        <v>462</v>
      </c>
      <c r="D214" s="189" t="s">
        <v>135</v>
      </c>
      <c r="E214" s="190" t="s">
        <v>587</v>
      </c>
      <c r="F214" s="191" t="s">
        <v>588</v>
      </c>
      <c r="G214" s="192" t="s">
        <v>566</v>
      </c>
      <c r="H214" s="193">
        <v>2</v>
      </c>
      <c r="I214" s="194"/>
      <c r="J214" s="195">
        <f>ROUND(I214*H214,2)</f>
        <v>0</v>
      </c>
      <c r="K214" s="191"/>
      <c r="L214" s="49"/>
      <c r="M214" s="196"/>
      <c r="N214" s="197" t="s">
        <v>38</v>
      </c>
      <c r="O214" s="29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AR214" s="10" t="s">
        <v>82</v>
      </c>
      <c r="AT214" s="10" t="s">
        <v>135</v>
      </c>
      <c r="AU214" s="10" t="s">
        <v>72</v>
      </c>
      <c r="AY214" s="10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0" t="s">
        <v>72</v>
      </c>
      <c r="BK214" s="200">
        <f>ROUND(I214*H214,2)</f>
        <v>0</v>
      </c>
      <c r="BL214" s="10" t="s">
        <v>82</v>
      </c>
      <c r="BM214" s="10" t="s">
        <v>1208</v>
      </c>
    </row>
    <row r="215" spans="2:65" s="27" customFormat="1" ht="22.5" customHeight="1">
      <c r="B215" s="28"/>
      <c r="C215" s="189" t="s">
        <v>466</v>
      </c>
      <c r="D215" s="189" t="s">
        <v>135</v>
      </c>
      <c r="E215" s="190" t="s">
        <v>591</v>
      </c>
      <c r="F215" s="191" t="s">
        <v>592</v>
      </c>
      <c r="G215" s="192" t="s">
        <v>566</v>
      </c>
      <c r="H215" s="193">
        <v>2</v>
      </c>
      <c r="I215" s="194"/>
      <c r="J215" s="195">
        <f>ROUND(I215*H215,2)</f>
        <v>0</v>
      </c>
      <c r="K215" s="191"/>
      <c r="L215" s="49"/>
      <c r="M215" s="196"/>
      <c r="N215" s="197" t="s">
        <v>38</v>
      </c>
      <c r="O215" s="29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AR215" s="10" t="s">
        <v>82</v>
      </c>
      <c r="AT215" s="10" t="s">
        <v>135</v>
      </c>
      <c r="AU215" s="10" t="s">
        <v>72</v>
      </c>
      <c r="AY215" s="10" t="s">
        <v>133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0" t="s">
        <v>72</v>
      </c>
      <c r="BK215" s="200">
        <f>ROUND(I215*H215,2)</f>
        <v>0</v>
      </c>
      <c r="BL215" s="10" t="s">
        <v>82</v>
      </c>
      <c r="BM215" s="10" t="s">
        <v>1209</v>
      </c>
    </row>
    <row r="216" spans="2:65" s="27" customFormat="1" ht="22.5" customHeight="1">
      <c r="B216" s="28"/>
      <c r="C216" s="189" t="s">
        <v>470</v>
      </c>
      <c r="D216" s="189" t="s">
        <v>135</v>
      </c>
      <c r="E216" s="190" t="s">
        <v>595</v>
      </c>
      <c r="F216" s="191" t="s">
        <v>596</v>
      </c>
      <c r="G216" s="192" t="s">
        <v>156</v>
      </c>
      <c r="H216" s="193">
        <v>493.8</v>
      </c>
      <c r="I216" s="194"/>
      <c r="J216" s="195">
        <f>ROUND(I216*H216,2)</f>
        <v>0</v>
      </c>
      <c r="K216" s="191"/>
      <c r="L216" s="49"/>
      <c r="M216" s="196"/>
      <c r="N216" s="255" t="s">
        <v>38</v>
      </c>
      <c r="O216" s="256"/>
      <c r="P216" s="257">
        <f>O216*H216</f>
        <v>0</v>
      </c>
      <c r="Q216" s="257">
        <v>0</v>
      </c>
      <c r="R216" s="257">
        <f>Q216*H216</f>
        <v>0</v>
      </c>
      <c r="S216" s="257">
        <v>0</v>
      </c>
      <c r="T216" s="258">
        <f>S216*H216</f>
        <v>0</v>
      </c>
      <c r="AR216" s="10" t="s">
        <v>82</v>
      </c>
      <c r="AT216" s="10" t="s">
        <v>135</v>
      </c>
      <c r="AU216" s="10" t="s">
        <v>72</v>
      </c>
      <c r="AY216" s="10" t="s">
        <v>133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0" t="s">
        <v>72</v>
      </c>
      <c r="BK216" s="200">
        <f>ROUND(I216*H216,2)</f>
        <v>0</v>
      </c>
      <c r="BL216" s="10" t="s">
        <v>82</v>
      </c>
      <c r="BM216" s="10" t="s">
        <v>1210</v>
      </c>
    </row>
    <row r="217" spans="2:12" s="27" customFormat="1" ht="6.75" customHeight="1">
      <c r="B217" s="44"/>
      <c r="C217" s="45"/>
      <c r="D217" s="45"/>
      <c r="E217" s="45"/>
      <c r="F217" s="45"/>
      <c r="G217" s="45"/>
      <c r="H217" s="45"/>
      <c r="I217" s="130"/>
      <c r="J217" s="45"/>
      <c r="K217" s="45"/>
      <c r="L217" s="49"/>
    </row>
  </sheetData>
  <sheetProtection selectLockedCells="1" selectUnlockedCells="1"/>
  <autoFilter ref="C88:K216"/>
  <mergeCells count="9">
    <mergeCell ref="E47:H47"/>
    <mergeCell ref="E79:H79"/>
    <mergeCell ref="E81:H81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8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03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88</v>
      </c>
      <c r="G1" s="364" t="s">
        <v>89</v>
      </c>
      <c r="H1" s="364"/>
      <c r="I1" s="107"/>
      <c r="J1" s="106" t="s">
        <v>90</v>
      </c>
      <c r="K1" s="105" t="s">
        <v>91</v>
      </c>
      <c r="L1" s="106" t="s">
        <v>92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0" t="s">
        <v>84</v>
      </c>
    </row>
    <row r="3" spans="2:46" ht="6.75" customHeight="1">
      <c r="B3" s="11"/>
      <c r="C3" s="12"/>
      <c r="D3" s="12"/>
      <c r="E3" s="12"/>
      <c r="F3" s="12"/>
      <c r="G3" s="12"/>
      <c r="H3" s="12"/>
      <c r="I3" s="108"/>
      <c r="J3" s="12"/>
      <c r="K3" s="13"/>
      <c r="AT3" s="10" t="s">
        <v>76</v>
      </c>
    </row>
    <row r="4" spans="2:46" ht="36.75" customHeight="1">
      <c r="B4" s="14"/>
      <c r="C4" s="15"/>
      <c r="D4" s="16" t="s">
        <v>93</v>
      </c>
      <c r="E4" s="15"/>
      <c r="F4" s="15"/>
      <c r="G4" s="15"/>
      <c r="H4" s="15"/>
      <c r="I4" s="109"/>
      <c r="J4" s="15"/>
      <c r="K4" s="17"/>
      <c r="M4" s="18" t="s">
        <v>12</v>
      </c>
      <c r="AT4" s="10" t="s">
        <v>6</v>
      </c>
    </row>
    <row r="5" spans="2:11" ht="6.75" customHeight="1">
      <c r="B5" s="14"/>
      <c r="C5" s="15"/>
      <c r="D5" s="15"/>
      <c r="E5" s="15"/>
      <c r="F5" s="15"/>
      <c r="G5" s="15"/>
      <c r="H5" s="15"/>
      <c r="I5" s="109"/>
      <c r="J5" s="15"/>
      <c r="K5" s="17"/>
    </row>
    <row r="6" spans="2:11" ht="15">
      <c r="B6" s="14"/>
      <c r="C6" s="15"/>
      <c r="D6" s="23" t="s">
        <v>17</v>
      </c>
      <c r="E6" s="15"/>
      <c r="F6" s="15"/>
      <c r="G6" s="15"/>
      <c r="H6" s="15"/>
      <c r="I6" s="109"/>
      <c r="J6" s="15"/>
      <c r="K6" s="17"/>
    </row>
    <row r="7" spans="2:11" ht="22.5" customHeight="1">
      <c r="B7" s="14"/>
      <c r="C7" s="15"/>
      <c r="D7" s="15"/>
      <c r="E7" s="365" t="str">
        <f>'Rekapitulace stavby'!K6</f>
        <v>K.Vary - Goethova vyhlídka - Přípojka vody a kanalizace</v>
      </c>
      <c r="F7" s="365"/>
      <c r="G7" s="365"/>
      <c r="H7" s="365"/>
      <c r="I7" s="109"/>
      <c r="J7" s="15"/>
      <c r="K7" s="17"/>
    </row>
    <row r="8" spans="2:11" s="27" customFormat="1" ht="15">
      <c r="B8" s="28"/>
      <c r="C8" s="29"/>
      <c r="D8" s="23" t="s">
        <v>94</v>
      </c>
      <c r="E8" s="29"/>
      <c r="F8" s="29"/>
      <c r="G8" s="29"/>
      <c r="H8" s="29"/>
      <c r="I8" s="110"/>
      <c r="J8" s="29"/>
      <c r="K8" s="32"/>
    </row>
    <row r="9" spans="2:11" s="27" customFormat="1" ht="36.75" customHeight="1">
      <c r="B9" s="28"/>
      <c r="C9" s="29"/>
      <c r="D9" s="29"/>
      <c r="E9" s="353" t="s">
        <v>1211</v>
      </c>
      <c r="F9" s="353"/>
      <c r="G9" s="353"/>
      <c r="H9" s="353"/>
      <c r="I9" s="110"/>
      <c r="J9" s="29"/>
      <c r="K9" s="32"/>
    </row>
    <row r="10" spans="2:11" s="27" customFormat="1" ht="13.5">
      <c r="B10" s="28"/>
      <c r="C10" s="29"/>
      <c r="D10" s="29"/>
      <c r="E10" s="29"/>
      <c r="F10" s="29"/>
      <c r="G10" s="29"/>
      <c r="H10" s="29"/>
      <c r="I10" s="110"/>
      <c r="J10" s="29"/>
      <c r="K10" s="32"/>
    </row>
    <row r="11" spans="2:11" s="27" customFormat="1" ht="14.25" customHeight="1">
      <c r="B11" s="28"/>
      <c r="C11" s="29"/>
      <c r="D11" s="23" t="s">
        <v>19</v>
      </c>
      <c r="E11" s="29"/>
      <c r="F11" s="21"/>
      <c r="G11" s="29"/>
      <c r="H11" s="29"/>
      <c r="I11" s="111" t="s">
        <v>20</v>
      </c>
      <c r="J11" s="21"/>
      <c r="K11" s="32"/>
    </row>
    <row r="12" spans="2:11" s="27" customFormat="1" ht="14.25" customHeight="1">
      <c r="B12" s="28"/>
      <c r="C12" s="29"/>
      <c r="D12" s="23" t="s">
        <v>21</v>
      </c>
      <c r="E12" s="29"/>
      <c r="F12" s="21" t="s">
        <v>22</v>
      </c>
      <c r="G12" s="29"/>
      <c r="H12" s="29"/>
      <c r="I12" s="111" t="s">
        <v>23</v>
      </c>
      <c r="J12" s="63" t="str">
        <f>'Rekapitulace stavby'!AN8</f>
        <v>7. 6. 2017</v>
      </c>
      <c r="K12" s="32"/>
    </row>
    <row r="13" spans="2:11" s="27" customFormat="1" ht="10.5" customHeight="1">
      <c r="B13" s="28"/>
      <c r="C13" s="29"/>
      <c r="D13" s="29"/>
      <c r="E13" s="29"/>
      <c r="F13" s="29"/>
      <c r="G13" s="29"/>
      <c r="H13" s="29"/>
      <c r="I13" s="110"/>
      <c r="J13" s="29"/>
      <c r="K13" s="32"/>
    </row>
    <row r="14" spans="2:11" s="27" customFormat="1" ht="14.25" customHeight="1">
      <c r="B14" s="28"/>
      <c r="C14" s="29"/>
      <c r="D14" s="23" t="s">
        <v>25</v>
      </c>
      <c r="E14" s="29"/>
      <c r="F14" s="29"/>
      <c r="G14" s="29"/>
      <c r="H14" s="29"/>
      <c r="I14" s="111" t="s">
        <v>26</v>
      </c>
      <c r="J14" s="21">
        <f>IF('Rekapitulace stavby'!AN10="","",'Rekapitulace stavby'!AN10)</f>
      </c>
      <c r="K14" s="32"/>
    </row>
    <row r="15" spans="2:11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1" t="s">
        <v>27</v>
      </c>
      <c r="J15" s="21">
        <f>IF('Rekapitulace stavby'!AN11="","",'Rekapitulace stavby'!AN11)</f>
      </c>
      <c r="K15" s="32"/>
    </row>
    <row r="16" spans="2:11" s="27" customFormat="1" ht="6.75" customHeight="1">
      <c r="B16" s="28"/>
      <c r="C16" s="29"/>
      <c r="D16" s="29"/>
      <c r="E16" s="29"/>
      <c r="F16" s="29"/>
      <c r="G16" s="29"/>
      <c r="H16" s="29"/>
      <c r="I16" s="110"/>
      <c r="J16" s="29"/>
      <c r="K16" s="32"/>
    </row>
    <row r="17" spans="2:11" s="27" customFormat="1" ht="14.25" customHeight="1">
      <c r="B17" s="28"/>
      <c r="C17" s="29"/>
      <c r="D17" s="23" t="s">
        <v>28</v>
      </c>
      <c r="E17" s="29"/>
      <c r="F17" s="29"/>
      <c r="G17" s="29"/>
      <c r="H17" s="29"/>
      <c r="I17" s="111" t="s">
        <v>26</v>
      </c>
      <c r="J17" s="21">
        <f>IF('Rekapitulace stavby'!AN13="Vyplň údaj","",IF('Rekapitulace stavby'!AN13="","",'Rekapitulace stavby'!AN13))</f>
      </c>
      <c r="K17" s="32"/>
    </row>
    <row r="18" spans="2:11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1" t="s">
        <v>27</v>
      </c>
      <c r="J18" s="21">
        <f>IF('Rekapitulace stavby'!AN14="Vyplň údaj","",IF('Rekapitulace stavby'!AN14="","",'Rekapitulace stavby'!AN14))</f>
      </c>
      <c r="K18" s="32"/>
    </row>
    <row r="19" spans="2:11" s="27" customFormat="1" ht="6.75" customHeight="1">
      <c r="B19" s="28"/>
      <c r="C19" s="29"/>
      <c r="D19" s="29"/>
      <c r="E19" s="29"/>
      <c r="F19" s="29"/>
      <c r="G19" s="29"/>
      <c r="H19" s="29"/>
      <c r="I19" s="110"/>
      <c r="J19" s="29"/>
      <c r="K19" s="32"/>
    </row>
    <row r="20" spans="2:11" s="27" customFormat="1" ht="14.25" customHeight="1">
      <c r="B20" s="28"/>
      <c r="C20" s="29"/>
      <c r="D20" s="23" t="s">
        <v>30</v>
      </c>
      <c r="E20" s="29"/>
      <c r="F20" s="29"/>
      <c r="G20" s="29"/>
      <c r="H20" s="29"/>
      <c r="I20" s="111" t="s">
        <v>26</v>
      </c>
      <c r="J20" s="21">
        <f>IF('Rekapitulace stavby'!AN16="","",'Rekapitulace stavby'!AN16)</f>
      </c>
      <c r="K20" s="32"/>
    </row>
    <row r="21" spans="2:11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1" t="s">
        <v>27</v>
      </c>
      <c r="J21" s="21">
        <f>IF('Rekapitulace stavby'!AN17="","",'Rekapitulace stavby'!AN17)</f>
      </c>
      <c r="K21" s="32"/>
    </row>
    <row r="22" spans="2:11" s="27" customFormat="1" ht="6.75" customHeight="1">
      <c r="B22" s="28"/>
      <c r="C22" s="29"/>
      <c r="D22" s="29"/>
      <c r="E22" s="29"/>
      <c r="F22" s="29"/>
      <c r="G22" s="29"/>
      <c r="H22" s="29"/>
      <c r="I22" s="110"/>
      <c r="J22" s="29"/>
      <c r="K22" s="32"/>
    </row>
    <row r="23" spans="2:11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0"/>
      <c r="J23" s="29"/>
      <c r="K23" s="32"/>
    </row>
    <row r="24" spans="2:11" s="112" customFormat="1" ht="22.5" customHeight="1">
      <c r="B24" s="113"/>
      <c r="C24" s="114"/>
      <c r="D24" s="114"/>
      <c r="E24" s="346"/>
      <c r="F24" s="346"/>
      <c r="G24" s="346"/>
      <c r="H24" s="346"/>
      <c r="I24" s="115"/>
      <c r="J24" s="114"/>
      <c r="K24" s="116"/>
    </row>
    <row r="25" spans="2:11" s="27" customFormat="1" ht="6.75" customHeight="1">
      <c r="B25" s="28"/>
      <c r="C25" s="29"/>
      <c r="D25" s="29"/>
      <c r="E25" s="29"/>
      <c r="F25" s="29"/>
      <c r="G25" s="29"/>
      <c r="H25" s="29"/>
      <c r="I25" s="110"/>
      <c r="J25" s="29"/>
      <c r="K25" s="32"/>
    </row>
    <row r="26" spans="2:11" s="27" customFormat="1" ht="6.75" customHeight="1">
      <c r="B26" s="28"/>
      <c r="C26" s="29"/>
      <c r="D26" s="75"/>
      <c r="E26" s="75"/>
      <c r="F26" s="75"/>
      <c r="G26" s="75"/>
      <c r="H26" s="75"/>
      <c r="I26" s="117"/>
      <c r="J26" s="75"/>
      <c r="K26" s="118"/>
    </row>
    <row r="27" spans="2:11" s="27" customFormat="1" ht="25.5" customHeight="1">
      <c r="B27" s="28"/>
      <c r="C27" s="29"/>
      <c r="D27" s="119" t="s">
        <v>33</v>
      </c>
      <c r="E27" s="29"/>
      <c r="F27" s="29"/>
      <c r="G27" s="29"/>
      <c r="H27" s="29"/>
      <c r="I27" s="110"/>
      <c r="J27" s="79">
        <f>ROUND(J80,2)</f>
        <v>0</v>
      </c>
      <c r="K27" s="32"/>
    </row>
    <row r="28" spans="2:11" s="27" customFormat="1" ht="6.75" customHeight="1">
      <c r="B28" s="28"/>
      <c r="C28" s="29"/>
      <c r="D28" s="75"/>
      <c r="E28" s="75"/>
      <c r="F28" s="75"/>
      <c r="G28" s="75"/>
      <c r="H28" s="75"/>
      <c r="I28" s="117"/>
      <c r="J28" s="75"/>
      <c r="K28" s="118"/>
    </row>
    <row r="29" spans="2:11" s="27" customFormat="1" ht="14.25" customHeight="1">
      <c r="B29" s="28"/>
      <c r="C29" s="29"/>
      <c r="D29" s="29"/>
      <c r="E29" s="29"/>
      <c r="F29" s="33" t="s">
        <v>35</v>
      </c>
      <c r="G29" s="29"/>
      <c r="H29" s="29"/>
      <c r="I29" s="120" t="s">
        <v>34</v>
      </c>
      <c r="J29" s="33" t="s">
        <v>36</v>
      </c>
      <c r="K29" s="32"/>
    </row>
    <row r="30" spans="2:11" s="27" customFormat="1" ht="14.25" customHeight="1">
      <c r="B30" s="28"/>
      <c r="C30" s="29"/>
      <c r="D30" s="37" t="s">
        <v>37</v>
      </c>
      <c r="E30" s="37" t="s">
        <v>38</v>
      </c>
      <c r="F30" s="121">
        <f>ROUND(SUM(BE80:BE89),2)</f>
        <v>0</v>
      </c>
      <c r="G30" s="29"/>
      <c r="H30" s="29"/>
      <c r="I30" s="122">
        <v>0.21000000000000002</v>
      </c>
      <c r="J30" s="121">
        <f>ROUND(ROUND((SUM(BE80:BE89)),2)*I30,2)</f>
        <v>0</v>
      </c>
      <c r="K30" s="32"/>
    </row>
    <row r="31" spans="2:11" s="27" customFormat="1" ht="14.25" customHeight="1">
      <c r="B31" s="28"/>
      <c r="C31" s="29"/>
      <c r="D31" s="29"/>
      <c r="E31" s="37" t="s">
        <v>39</v>
      </c>
      <c r="F31" s="121">
        <f>ROUND(SUM(BF80:BF89),2)</f>
        <v>0</v>
      </c>
      <c r="G31" s="29"/>
      <c r="H31" s="29"/>
      <c r="I31" s="122">
        <v>0.15000000000000002</v>
      </c>
      <c r="J31" s="121">
        <f>ROUND(ROUND((SUM(BF80:BF89)),2)*I31,2)</f>
        <v>0</v>
      </c>
      <c r="K31" s="32"/>
    </row>
    <row r="32" spans="2:11" s="27" customFormat="1" ht="14.25" customHeight="1" hidden="1">
      <c r="B32" s="28"/>
      <c r="C32" s="29"/>
      <c r="D32" s="29"/>
      <c r="E32" s="37" t="s">
        <v>40</v>
      </c>
      <c r="F32" s="121">
        <f>ROUND(SUM(BG80:BG89),2)</f>
        <v>0</v>
      </c>
      <c r="G32" s="29"/>
      <c r="H32" s="29"/>
      <c r="I32" s="122">
        <v>0.21000000000000002</v>
      </c>
      <c r="J32" s="121">
        <v>0</v>
      </c>
      <c r="K32" s="32"/>
    </row>
    <row r="33" spans="2:11" s="27" customFormat="1" ht="14.25" customHeight="1" hidden="1">
      <c r="B33" s="28"/>
      <c r="C33" s="29"/>
      <c r="D33" s="29"/>
      <c r="E33" s="37" t="s">
        <v>41</v>
      </c>
      <c r="F33" s="121">
        <f>ROUND(SUM(BH80:BH89),2)</f>
        <v>0</v>
      </c>
      <c r="G33" s="29"/>
      <c r="H33" s="29"/>
      <c r="I33" s="122">
        <v>0.15000000000000002</v>
      </c>
      <c r="J33" s="121">
        <v>0</v>
      </c>
      <c r="K33" s="32"/>
    </row>
    <row r="34" spans="2:11" s="27" customFormat="1" ht="14.25" customHeight="1" hidden="1">
      <c r="B34" s="28"/>
      <c r="C34" s="29"/>
      <c r="D34" s="29"/>
      <c r="E34" s="37" t="s">
        <v>42</v>
      </c>
      <c r="F34" s="121">
        <f>ROUND(SUM(BI80:BI89),2)</f>
        <v>0</v>
      </c>
      <c r="G34" s="29"/>
      <c r="H34" s="29"/>
      <c r="I34" s="122">
        <v>0</v>
      </c>
      <c r="J34" s="121">
        <v>0</v>
      </c>
      <c r="K34" s="32"/>
    </row>
    <row r="35" spans="2:11" s="27" customFormat="1" ht="6.75" customHeight="1">
      <c r="B35" s="28"/>
      <c r="C35" s="29"/>
      <c r="D35" s="29"/>
      <c r="E35" s="29"/>
      <c r="F35" s="29"/>
      <c r="G35" s="29"/>
      <c r="H35" s="29"/>
      <c r="I35" s="110"/>
      <c r="J35" s="29"/>
      <c r="K35" s="32"/>
    </row>
    <row r="36" spans="2:11" s="27" customFormat="1" ht="25.5" customHeight="1">
      <c r="B36" s="28"/>
      <c r="C36" s="123"/>
      <c r="D36" s="124" t="s">
        <v>43</v>
      </c>
      <c r="E36" s="69"/>
      <c r="F36" s="69"/>
      <c r="G36" s="125" t="s">
        <v>44</v>
      </c>
      <c r="H36" s="126" t="s">
        <v>45</v>
      </c>
      <c r="I36" s="127"/>
      <c r="J36" s="128">
        <f>SUM(J27:J34)</f>
        <v>0</v>
      </c>
      <c r="K36" s="129"/>
    </row>
    <row r="37" spans="2:11" s="27" customFormat="1" ht="14.25" customHeight="1">
      <c r="B37" s="44"/>
      <c r="C37" s="45"/>
      <c r="D37" s="45"/>
      <c r="E37" s="45"/>
      <c r="F37" s="45"/>
      <c r="G37" s="45"/>
      <c r="H37" s="45"/>
      <c r="I37" s="130"/>
      <c r="J37" s="45"/>
      <c r="K37" s="46"/>
    </row>
    <row r="41" spans="2:11" s="27" customFormat="1" ht="6.75" customHeight="1">
      <c r="B41" s="131"/>
      <c r="C41" s="132"/>
      <c r="D41" s="132"/>
      <c r="E41" s="132"/>
      <c r="F41" s="132"/>
      <c r="G41" s="132"/>
      <c r="H41" s="132"/>
      <c r="I41" s="133"/>
      <c r="J41" s="132"/>
      <c r="K41" s="134"/>
    </row>
    <row r="42" spans="2:11" s="27" customFormat="1" ht="36.75" customHeight="1">
      <c r="B42" s="28"/>
      <c r="C42" s="16" t="s">
        <v>96</v>
      </c>
      <c r="D42" s="29"/>
      <c r="E42" s="29"/>
      <c r="F42" s="29"/>
      <c r="G42" s="29"/>
      <c r="H42" s="29"/>
      <c r="I42" s="110"/>
      <c r="J42" s="29"/>
      <c r="K42" s="32"/>
    </row>
    <row r="43" spans="2:11" s="27" customFormat="1" ht="6.75" customHeight="1">
      <c r="B43" s="28"/>
      <c r="C43" s="29"/>
      <c r="D43" s="29"/>
      <c r="E43" s="29"/>
      <c r="F43" s="29"/>
      <c r="G43" s="29"/>
      <c r="H43" s="29"/>
      <c r="I43" s="110"/>
      <c r="J43" s="29"/>
      <c r="K43" s="32"/>
    </row>
    <row r="44" spans="2:11" s="27" customFormat="1" ht="14.25" customHeight="1">
      <c r="B44" s="28"/>
      <c r="C44" s="23" t="s">
        <v>17</v>
      </c>
      <c r="D44" s="29"/>
      <c r="E44" s="29"/>
      <c r="F44" s="29"/>
      <c r="G44" s="29"/>
      <c r="H44" s="29"/>
      <c r="I44" s="110"/>
      <c r="J44" s="29"/>
      <c r="K44" s="32"/>
    </row>
    <row r="45" spans="2:11" s="27" customFormat="1" ht="22.5" customHeight="1">
      <c r="B45" s="28"/>
      <c r="C45" s="29"/>
      <c r="D45" s="29"/>
      <c r="E45" s="365" t="str">
        <f>E7</f>
        <v>K.Vary - Goethova vyhlídka - Přípojka vody a kanalizace</v>
      </c>
      <c r="F45" s="365"/>
      <c r="G45" s="365"/>
      <c r="H45" s="365"/>
      <c r="I45" s="110"/>
      <c r="J45" s="29"/>
      <c r="K45" s="32"/>
    </row>
    <row r="46" spans="2:11" s="27" customFormat="1" ht="14.25" customHeight="1">
      <c r="B46" s="28"/>
      <c r="C46" s="23" t="s">
        <v>94</v>
      </c>
      <c r="D46" s="29"/>
      <c r="E46" s="29"/>
      <c r="F46" s="29"/>
      <c r="G46" s="29"/>
      <c r="H46" s="29"/>
      <c r="I46" s="110"/>
      <c r="J46" s="29"/>
      <c r="K46" s="32"/>
    </row>
    <row r="47" spans="2:11" s="27" customFormat="1" ht="23.25" customHeight="1">
      <c r="B47" s="28"/>
      <c r="C47" s="29"/>
      <c r="D47" s="29"/>
      <c r="E47" s="353" t="str">
        <f>E9</f>
        <v>4 - IO 04 Přípojka NN pro ATS - rozpočet zpracován odděleně</v>
      </c>
      <c r="F47" s="353"/>
      <c r="G47" s="353"/>
      <c r="H47" s="353"/>
      <c r="I47" s="110"/>
      <c r="J47" s="29"/>
      <c r="K47" s="32"/>
    </row>
    <row r="48" spans="2:11" s="27" customFormat="1" ht="6.75" customHeight="1">
      <c r="B48" s="28"/>
      <c r="C48" s="29"/>
      <c r="D48" s="29"/>
      <c r="E48" s="29"/>
      <c r="F48" s="29"/>
      <c r="G48" s="29"/>
      <c r="H48" s="29"/>
      <c r="I48" s="110"/>
      <c r="J48" s="29"/>
      <c r="K48" s="32"/>
    </row>
    <row r="49" spans="2:11" s="27" customFormat="1" ht="18" customHeight="1">
      <c r="B49" s="28"/>
      <c r="C49" s="23" t="s">
        <v>21</v>
      </c>
      <c r="D49" s="29"/>
      <c r="E49" s="29"/>
      <c r="F49" s="21" t="str">
        <f>F12</f>
        <v> </v>
      </c>
      <c r="G49" s="29"/>
      <c r="H49" s="29"/>
      <c r="I49" s="111" t="s">
        <v>23</v>
      </c>
      <c r="J49" s="63" t="str">
        <f>IF(J12="","",J12)</f>
        <v>7. 6. 2017</v>
      </c>
      <c r="K49" s="32"/>
    </row>
    <row r="50" spans="2:11" s="27" customFormat="1" ht="6.75" customHeight="1">
      <c r="B50" s="28"/>
      <c r="C50" s="29"/>
      <c r="D50" s="29"/>
      <c r="E50" s="29"/>
      <c r="F50" s="29"/>
      <c r="G50" s="29"/>
      <c r="H50" s="29"/>
      <c r="I50" s="110"/>
      <c r="J50" s="29"/>
      <c r="K50" s="32"/>
    </row>
    <row r="51" spans="2:11" s="27" customFormat="1" ht="15">
      <c r="B51" s="28"/>
      <c r="C51" s="23" t="s">
        <v>25</v>
      </c>
      <c r="D51" s="29"/>
      <c r="E51" s="29"/>
      <c r="F51" s="21" t="str">
        <f>E15</f>
        <v> </v>
      </c>
      <c r="G51" s="29"/>
      <c r="H51" s="29"/>
      <c r="I51" s="111" t="s">
        <v>30</v>
      </c>
      <c r="J51" s="21" t="str">
        <f>E21</f>
        <v> </v>
      </c>
      <c r="K51" s="32"/>
    </row>
    <row r="52" spans="2:11" s="27" customFormat="1" ht="14.25" customHeight="1">
      <c r="B52" s="28"/>
      <c r="C52" s="23" t="s">
        <v>28</v>
      </c>
      <c r="D52" s="29"/>
      <c r="E52" s="29"/>
      <c r="F52" s="21">
        <f>IF(E18="","",E18)</f>
      </c>
      <c r="G52" s="29"/>
      <c r="H52" s="29"/>
      <c r="I52" s="110"/>
      <c r="J52" s="29"/>
      <c r="K52" s="32"/>
    </row>
    <row r="53" spans="2:11" s="27" customFormat="1" ht="9.75" customHeight="1">
      <c r="B53" s="28"/>
      <c r="C53" s="29"/>
      <c r="D53" s="29"/>
      <c r="E53" s="29"/>
      <c r="F53" s="29"/>
      <c r="G53" s="29"/>
      <c r="H53" s="29"/>
      <c r="I53" s="110"/>
      <c r="J53" s="29"/>
      <c r="K53" s="32"/>
    </row>
    <row r="54" spans="2:11" s="27" customFormat="1" ht="29.25" customHeight="1">
      <c r="B54" s="28"/>
      <c r="C54" s="135" t="s">
        <v>97</v>
      </c>
      <c r="D54" s="123"/>
      <c r="E54" s="123"/>
      <c r="F54" s="123"/>
      <c r="G54" s="123"/>
      <c r="H54" s="123"/>
      <c r="I54" s="136"/>
      <c r="J54" s="137" t="s">
        <v>98</v>
      </c>
      <c r="K54" s="138"/>
    </row>
    <row r="55" spans="2:11" s="27" customFormat="1" ht="9.75" customHeight="1">
      <c r="B55" s="28"/>
      <c r="C55" s="29"/>
      <c r="D55" s="29"/>
      <c r="E55" s="29"/>
      <c r="F55" s="29"/>
      <c r="G55" s="29"/>
      <c r="H55" s="29"/>
      <c r="I55" s="110"/>
      <c r="J55" s="29"/>
      <c r="K55" s="32"/>
    </row>
    <row r="56" spans="2:47" s="27" customFormat="1" ht="29.25" customHeight="1">
      <c r="B56" s="28"/>
      <c r="C56" s="139" t="s">
        <v>99</v>
      </c>
      <c r="D56" s="29"/>
      <c r="E56" s="29"/>
      <c r="F56" s="29"/>
      <c r="G56" s="29"/>
      <c r="H56" s="29"/>
      <c r="I56" s="110"/>
      <c r="J56" s="79">
        <f>J80</f>
        <v>0</v>
      </c>
      <c r="K56" s="32"/>
      <c r="AU56" s="10" t="s">
        <v>100</v>
      </c>
    </row>
    <row r="57" spans="2:11" s="140" customFormat="1" ht="24.75" customHeight="1">
      <c r="B57" s="141"/>
      <c r="C57" s="142"/>
      <c r="D57" s="143" t="s">
        <v>112</v>
      </c>
      <c r="E57" s="144"/>
      <c r="F57" s="144"/>
      <c r="G57" s="144"/>
      <c r="H57" s="144"/>
      <c r="I57" s="145"/>
      <c r="J57" s="146">
        <f>J81</f>
        <v>0</v>
      </c>
      <c r="K57" s="147"/>
    </row>
    <row r="58" spans="2:11" s="148" customFormat="1" ht="19.5" customHeight="1">
      <c r="B58" s="149"/>
      <c r="C58" s="150"/>
      <c r="D58" s="151" t="s">
        <v>113</v>
      </c>
      <c r="E58" s="152"/>
      <c r="F58" s="152"/>
      <c r="G58" s="152"/>
      <c r="H58" s="152"/>
      <c r="I58" s="153"/>
      <c r="J58" s="154">
        <f>J82</f>
        <v>0</v>
      </c>
      <c r="K58" s="155"/>
    </row>
    <row r="59" spans="2:11" s="148" customFormat="1" ht="19.5" customHeight="1">
      <c r="B59" s="149"/>
      <c r="C59" s="150"/>
      <c r="D59" s="151" t="s">
        <v>115</v>
      </c>
      <c r="E59" s="152"/>
      <c r="F59" s="152"/>
      <c r="G59" s="152"/>
      <c r="H59" s="152"/>
      <c r="I59" s="153"/>
      <c r="J59" s="154">
        <f>J86</f>
        <v>0</v>
      </c>
      <c r="K59" s="155"/>
    </row>
    <row r="60" spans="2:11" s="140" customFormat="1" ht="24.75" customHeight="1">
      <c r="B60" s="141"/>
      <c r="C60" s="142"/>
      <c r="D60" s="143" t="s">
        <v>116</v>
      </c>
      <c r="E60" s="144"/>
      <c r="F60" s="144"/>
      <c r="G60" s="144"/>
      <c r="H60" s="144"/>
      <c r="I60" s="145"/>
      <c r="J60" s="146">
        <f>J88</f>
        <v>0</v>
      </c>
      <c r="K60" s="147"/>
    </row>
    <row r="61" spans="2:11" s="27" customFormat="1" ht="21.75" customHeight="1">
      <c r="B61" s="28"/>
      <c r="C61" s="29"/>
      <c r="D61" s="29"/>
      <c r="E61" s="29"/>
      <c r="F61" s="29"/>
      <c r="G61" s="29"/>
      <c r="H61" s="29"/>
      <c r="I61" s="110"/>
      <c r="J61" s="29"/>
      <c r="K61" s="32"/>
    </row>
    <row r="62" spans="2:11" s="27" customFormat="1" ht="6.75" customHeight="1">
      <c r="B62" s="44"/>
      <c r="C62" s="45"/>
      <c r="D62" s="45"/>
      <c r="E62" s="45"/>
      <c r="F62" s="45"/>
      <c r="G62" s="45"/>
      <c r="H62" s="45"/>
      <c r="I62" s="130"/>
      <c r="J62" s="45"/>
      <c r="K62" s="46"/>
    </row>
    <row r="66" spans="2:12" s="27" customFormat="1" ht="6.75" customHeight="1">
      <c r="B66" s="47"/>
      <c r="C66" s="48"/>
      <c r="D66" s="48"/>
      <c r="E66" s="48"/>
      <c r="F66" s="48"/>
      <c r="G66" s="48"/>
      <c r="H66" s="48"/>
      <c r="I66" s="133"/>
      <c r="J66" s="48"/>
      <c r="K66" s="48"/>
      <c r="L66" s="49"/>
    </row>
    <row r="67" spans="2:12" s="27" customFormat="1" ht="36.75" customHeight="1">
      <c r="B67" s="28"/>
      <c r="C67" s="50" t="s">
        <v>117</v>
      </c>
      <c r="D67" s="51"/>
      <c r="E67" s="51"/>
      <c r="F67" s="51"/>
      <c r="G67" s="51"/>
      <c r="H67" s="51"/>
      <c r="I67" s="156"/>
      <c r="J67" s="51"/>
      <c r="K67" s="51"/>
      <c r="L67" s="49"/>
    </row>
    <row r="68" spans="2:12" s="27" customFormat="1" ht="6.75" customHeight="1">
      <c r="B68" s="28"/>
      <c r="C68" s="51"/>
      <c r="D68" s="51"/>
      <c r="E68" s="51"/>
      <c r="F68" s="51"/>
      <c r="G68" s="51"/>
      <c r="H68" s="51"/>
      <c r="I68" s="156"/>
      <c r="J68" s="51"/>
      <c r="K68" s="51"/>
      <c r="L68" s="49"/>
    </row>
    <row r="69" spans="2:12" s="27" customFormat="1" ht="14.25" customHeight="1">
      <c r="B69" s="28"/>
      <c r="C69" s="54" t="s">
        <v>17</v>
      </c>
      <c r="D69" s="51"/>
      <c r="E69" s="51"/>
      <c r="F69" s="51"/>
      <c r="G69" s="51"/>
      <c r="H69" s="51"/>
      <c r="I69" s="156"/>
      <c r="J69" s="51"/>
      <c r="K69" s="51"/>
      <c r="L69" s="49"/>
    </row>
    <row r="70" spans="2:12" s="27" customFormat="1" ht="22.5" customHeight="1">
      <c r="B70" s="28"/>
      <c r="C70" s="51"/>
      <c r="D70" s="51"/>
      <c r="E70" s="365" t="str">
        <f>E7</f>
        <v>K.Vary - Goethova vyhlídka - Přípojka vody a kanalizace</v>
      </c>
      <c r="F70" s="365"/>
      <c r="G70" s="365"/>
      <c r="H70" s="365"/>
      <c r="I70" s="156"/>
      <c r="J70" s="51"/>
      <c r="K70" s="51"/>
      <c r="L70" s="49"/>
    </row>
    <row r="71" spans="2:12" s="27" customFormat="1" ht="14.25" customHeight="1">
      <c r="B71" s="28"/>
      <c r="C71" s="54" t="s">
        <v>94</v>
      </c>
      <c r="D71" s="51"/>
      <c r="E71" s="51"/>
      <c r="F71" s="51"/>
      <c r="G71" s="51"/>
      <c r="H71" s="51"/>
      <c r="I71" s="156"/>
      <c r="J71" s="51"/>
      <c r="K71" s="51"/>
      <c r="L71" s="49"/>
    </row>
    <row r="72" spans="2:12" s="27" customFormat="1" ht="23.25" customHeight="1">
      <c r="B72" s="28"/>
      <c r="C72" s="51"/>
      <c r="D72" s="51"/>
      <c r="E72" s="353" t="str">
        <f>E9</f>
        <v>4 - IO 04 Přípojka NN pro ATS - rozpočet zpracován odděleně</v>
      </c>
      <c r="F72" s="353"/>
      <c r="G72" s="353"/>
      <c r="H72" s="353"/>
      <c r="I72" s="156"/>
      <c r="J72" s="51"/>
      <c r="K72" s="51"/>
      <c r="L72" s="49"/>
    </row>
    <row r="73" spans="2:12" s="27" customFormat="1" ht="6.75" customHeight="1">
      <c r="B73" s="28"/>
      <c r="C73" s="51"/>
      <c r="D73" s="51"/>
      <c r="E73" s="51"/>
      <c r="F73" s="51"/>
      <c r="G73" s="51"/>
      <c r="H73" s="51"/>
      <c r="I73" s="156"/>
      <c r="J73" s="51"/>
      <c r="K73" s="51"/>
      <c r="L73" s="49"/>
    </row>
    <row r="74" spans="2:12" s="27" customFormat="1" ht="18" customHeight="1">
      <c r="B74" s="28"/>
      <c r="C74" s="54" t="s">
        <v>21</v>
      </c>
      <c r="D74" s="51"/>
      <c r="E74" s="51"/>
      <c r="F74" s="157" t="str">
        <f>F12</f>
        <v> </v>
      </c>
      <c r="G74" s="51"/>
      <c r="H74" s="51"/>
      <c r="I74" s="158" t="s">
        <v>23</v>
      </c>
      <c r="J74" s="159" t="str">
        <f>IF(J12="","",J12)</f>
        <v>7. 6. 2017</v>
      </c>
      <c r="K74" s="51"/>
      <c r="L74" s="49"/>
    </row>
    <row r="75" spans="2:12" s="27" customFormat="1" ht="6.75" customHeight="1">
      <c r="B75" s="28"/>
      <c r="C75" s="51"/>
      <c r="D75" s="51"/>
      <c r="E75" s="51"/>
      <c r="F75" s="51"/>
      <c r="G75" s="51"/>
      <c r="H75" s="51"/>
      <c r="I75" s="156"/>
      <c r="J75" s="51"/>
      <c r="K75" s="51"/>
      <c r="L75" s="49"/>
    </row>
    <row r="76" spans="2:12" s="27" customFormat="1" ht="15">
      <c r="B76" s="28"/>
      <c r="C76" s="54" t="s">
        <v>25</v>
      </c>
      <c r="D76" s="51"/>
      <c r="E76" s="51"/>
      <c r="F76" s="157" t="str">
        <f>E15</f>
        <v> </v>
      </c>
      <c r="G76" s="51"/>
      <c r="H76" s="51"/>
      <c r="I76" s="158" t="s">
        <v>30</v>
      </c>
      <c r="J76" s="157" t="str">
        <f>E21</f>
        <v> </v>
      </c>
      <c r="K76" s="51"/>
      <c r="L76" s="49"/>
    </row>
    <row r="77" spans="2:12" s="27" customFormat="1" ht="14.25" customHeight="1">
      <c r="B77" s="28"/>
      <c r="C77" s="54" t="s">
        <v>28</v>
      </c>
      <c r="D77" s="51"/>
      <c r="E77" s="51"/>
      <c r="F77" s="157">
        <f>IF(E18="","",E18)</f>
      </c>
      <c r="G77" s="51"/>
      <c r="H77" s="51"/>
      <c r="I77" s="156"/>
      <c r="J77" s="51"/>
      <c r="K77" s="51"/>
      <c r="L77" s="49"/>
    </row>
    <row r="78" spans="2:12" s="27" customFormat="1" ht="9.75" customHeight="1">
      <c r="B78" s="28"/>
      <c r="C78" s="51"/>
      <c r="D78" s="51"/>
      <c r="E78" s="51"/>
      <c r="F78" s="51"/>
      <c r="G78" s="51"/>
      <c r="H78" s="51"/>
      <c r="I78" s="156"/>
      <c r="J78" s="51"/>
      <c r="K78" s="51"/>
      <c r="L78" s="49"/>
    </row>
    <row r="79" spans="2:20" s="160" customFormat="1" ht="29.25" customHeight="1">
      <c r="B79" s="161"/>
      <c r="C79" s="162" t="s">
        <v>118</v>
      </c>
      <c r="D79" s="163" t="s">
        <v>52</v>
      </c>
      <c r="E79" s="163" t="s">
        <v>48</v>
      </c>
      <c r="F79" s="163" t="s">
        <v>119</v>
      </c>
      <c r="G79" s="163" t="s">
        <v>120</v>
      </c>
      <c r="H79" s="163" t="s">
        <v>121</v>
      </c>
      <c r="I79" s="164" t="s">
        <v>122</v>
      </c>
      <c r="J79" s="163" t="s">
        <v>98</v>
      </c>
      <c r="K79" s="165" t="s">
        <v>123</v>
      </c>
      <c r="L79" s="166"/>
      <c r="M79" s="71" t="s">
        <v>124</v>
      </c>
      <c r="N79" s="72" t="s">
        <v>37</v>
      </c>
      <c r="O79" s="72" t="s">
        <v>125</v>
      </c>
      <c r="P79" s="72" t="s">
        <v>126</v>
      </c>
      <c r="Q79" s="72" t="s">
        <v>127</v>
      </c>
      <c r="R79" s="72" t="s">
        <v>128</v>
      </c>
      <c r="S79" s="72" t="s">
        <v>129</v>
      </c>
      <c r="T79" s="73" t="s">
        <v>130</v>
      </c>
    </row>
    <row r="80" spans="2:63" s="27" customFormat="1" ht="29.25" customHeight="1">
      <c r="B80" s="28"/>
      <c r="C80" s="77" t="s">
        <v>99</v>
      </c>
      <c r="D80" s="51"/>
      <c r="E80" s="51"/>
      <c r="F80" s="51"/>
      <c r="G80" s="51"/>
      <c r="H80" s="51"/>
      <c r="I80" s="156"/>
      <c r="J80" s="167">
        <f>BK80</f>
        <v>0</v>
      </c>
      <c r="K80" s="51"/>
      <c r="L80" s="49"/>
      <c r="M80" s="74"/>
      <c r="N80" s="75"/>
      <c r="O80" s="75"/>
      <c r="P80" s="168">
        <f>P81+P88</f>
        <v>0</v>
      </c>
      <c r="Q80" s="75"/>
      <c r="R80" s="168">
        <f>R81+R88</f>
        <v>0.0308</v>
      </c>
      <c r="S80" s="75"/>
      <c r="T80" s="169">
        <f>T81+T88</f>
        <v>0</v>
      </c>
      <c r="AT80" s="10" t="s">
        <v>66</v>
      </c>
      <c r="AU80" s="10" t="s">
        <v>100</v>
      </c>
      <c r="BK80" s="170">
        <f>BK81+BK88</f>
        <v>0</v>
      </c>
    </row>
    <row r="81" spans="2:63" s="171" customFormat="1" ht="37.5" customHeight="1">
      <c r="B81" s="172"/>
      <c r="C81" s="173"/>
      <c r="D81" s="174" t="s">
        <v>66</v>
      </c>
      <c r="E81" s="175" t="s">
        <v>285</v>
      </c>
      <c r="F81" s="175" t="s">
        <v>549</v>
      </c>
      <c r="G81" s="173"/>
      <c r="H81" s="173"/>
      <c r="I81" s="176"/>
      <c r="J81" s="177">
        <f>BK81</f>
        <v>0</v>
      </c>
      <c r="K81" s="173"/>
      <c r="L81" s="178"/>
      <c r="M81" s="179"/>
      <c r="N81" s="180"/>
      <c r="O81" s="180"/>
      <c r="P81" s="181">
        <f>P82+P86</f>
        <v>0</v>
      </c>
      <c r="Q81" s="180"/>
      <c r="R81" s="181">
        <f>R82+R86</f>
        <v>0.022000000000000002</v>
      </c>
      <c r="S81" s="180"/>
      <c r="T81" s="182">
        <f>T82+T86</f>
        <v>0</v>
      </c>
      <c r="AR81" s="183" t="s">
        <v>79</v>
      </c>
      <c r="AT81" s="184" t="s">
        <v>66</v>
      </c>
      <c r="AU81" s="184" t="s">
        <v>67</v>
      </c>
      <c r="AY81" s="183" t="s">
        <v>133</v>
      </c>
      <c r="BK81" s="185">
        <f>BK82+BK86</f>
        <v>0</v>
      </c>
    </row>
    <row r="82" spans="2:63" s="171" customFormat="1" ht="19.5" customHeight="1">
      <c r="B82" s="172"/>
      <c r="C82" s="173"/>
      <c r="D82" s="186" t="s">
        <v>66</v>
      </c>
      <c r="E82" s="187" t="s">
        <v>550</v>
      </c>
      <c r="F82" s="187" t="s">
        <v>551</v>
      </c>
      <c r="G82" s="173"/>
      <c r="H82" s="173"/>
      <c r="I82" s="176"/>
      <c r="J82" s="188">
        <f>BK82</f>
        <v>0</v>
      </c>
      <c r="K82" s="173"/>
      <c r="L82" s="178"/>
      <c r="M82" s="179"/>
      <c r="N82" s="180"/>
      <c r="O82" s="180"/>
      <c r="P82" s="181">
        <f>SUM(P83:P85)</f>
        <v>0</v>
      </c>
      <c r="Q82" s="180"/>
      <c r="R82" s="181">
        <f>SUM(R83:R85)</f>
        <v>0.022000000000000002</v>
      </c>
      <c r="S82" s="180"/>
      <c r="T82" s="182">
        <f>SUM(T83:T85)</f>
        <v>0</v>
      </c>
      <c r="AR82" s="183" t="s">
        <v>79</v>
      </c>
      <c r="AT82" s="184" t="s">
        <v>66</v>
      </c>
      <c r="AU82" s="184" t="s">
        <v>72</v>
      </c>
      <c r="AY82" s="183" t="s">
        <v>133</v>
      </c>
      <c r="BK82" s="185">
        <f>SUM(BK83:BK85)</f>
        <v>0</v>
      </c>
    </row>
    <row r="83" spans="2:65" s="27" customFormat="1" ht="22.5" customHeight="1">
      <c r="B83" s="28"/>
      <c r="C83" s="189" t="s">
        <v>79</v>
      </c>
      <c r="D83" s="189" t="s">
        <v>135</v>
      </c>
      <c r="E83" s="190" t="s">
        <v>1212</v>
      </c>
      <c r="F83" s="191" t="s">
        <v>1213</v>
      </c>
      <c r="G83" s="192" t="s">
        <v>566</v>
      </c>
      <c r="H83" s="193">
        <v>1</v>
      </c>
      <c r="I83" s="194"/>
      <c r="J83" s="195">
        <f>ROUND(I83*H83,2)</f>
        <v>0</v>
      </c>
      <c r="K83" s="191"/>
      <c r="L83" s="49"/>
      <c r="M83" s="196"/>
      <c r="N83" s="197" t="s">
        <v>38</v>
      </c>
      <c r="O83" s="29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10" t="s">
        <v>211</v>
      </c>
      <c r="AT83" s="10" t="s">
        <v>135</v>
      </c>
      <c r="AU83" s="10" t="s">
        <v>76</v>
      </c>
      <c r="AY83" s="10" t="s">
        <v>133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10" t="s">
        <v>72</v>
      </c>
      <c r="BK83" s="200">
        <f>ROUND(I83*H83,2)</f>
        <v>0</v>
      </c>
      <c r="BL83" s="10" t="s">
        <v>211</v>
      </c>
      <c r="BM83" s="10" t="s">
        <v>1214</v>
      </c>
    </row>
    <row r="84" spans="2:65" s="27" customFormat="1" ht="22.5" customHeight="1">
      <c r="B84" s="28"/>
      <c r="C84" s="242" t="s">
        <v>82</v>
      </c>
      <c r="D84" s="242" t="s">
        <v>285</v>
      </c>
      <c r="E84" s="243" t="s">
        <v>1215</v>
      </c>
      <c r="F84" s="244" t="s">
        <v>1216</v>
      </c>
      <c r="G84" s="245" t="s">
        <v>566</v>
      </c>
      <c r="H84" s="246">
        <v>1</v>
      </c>
      <c r="I84" s="247"/>
      <c r="J84" s="248">
        <f>ROUND(I84*H84,2)</f>
        <v>0</v>
      </c>
      <c r="K84" s="244"/>
      <c r="L84" s="249"/>
      <c r="M84" s="250"/>
      <c r="N84" s="251" t="s">
        <v>38</v>
      </c>
      <c r="O84" s="29"/>
      <c r="P84" s="198">
        <f>O84*H84</f>
        <v>0</v>
      </c>
      <c r="Q84" s="198">
        <v>0.022000000000000002</v>
      </c>
      <c r="R84" s="198">
        <f>Q84*H84</f>
        <v>0.022000000000000002</v>
      </c>
      <c r="S84" s="198">
        <v>0</v>
      </c>
      <c r="T84" s="199">
        <f>S84*H84</f>
        <v>0</v>
      </c>
      <c r="AR84" s="10" t="s">
        <v>291</v>
      </c>
      <c r="AT84" s="10" t="s">
        <v>285</v>
      </c>
      <c r="AU84" s="10" t="s">
        <v>76</v>
      </c>
      <c r="AY84" s="10" t="s">
        <v>133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0" t="s">
        <v>72</v>
      </c>
      <c r="BK84" s="200">
        <f>ROUND(I84*H84,2)</f>
        <v>0</v>
      </c>
      <c r="BL84" s="10" t="s">
        <v>211</v>
      </c>
      <c r="BM84" s="10" t="s">
        <v>1217</v>
      </c>
    </row>
    <row r="85" spans="2:65" s="27" customFormat="1" ht="22.5" customHeight="1">
      <c r="B85" s="28"/>
      <c r="C85" s="242" t="s">
        <v>85</v>
      </c>
      <c r="D85" s="242" t="s">
        <v>285</v>
      </c>
      <c r="E85" s="243" t="s">
        <v>1218</v>
      </c>
      <c r="F85" s="244" t="s">
        <v>1219</v>
      </c>
      <c r="G85" s="245" t="s">
        <v>566</v>
      </c>
      <c r="H85" s="246">
        <v>1</v>
      </c>
      <c r="I85" s="247"/>
      <c r="J85" s="248">
        <f>ROUND(I85*H85,2)</f>
        <v>0</v>
      </c>
      <c r="K85" s="244"/>
      <c r="L85" s="249"/>
      <c r="M85" s="250"/>
      <c r="N85" s="251" t="s">
        <v>38</v>
      </c>
      <c r="O85" s="29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10" t="s">
        <v>291</v>
      </c>
      <c r="AT85" s="10" t="s">
        <v>285</v>
      </c>
      <c r="AU85" s="10" t="s">
        <v>76</v>
      </c>
      <c r="AY85" s="10" t="s">
        <v>133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0" t="s">
        <v>72</v>
      </c>
      <c r="BK85" s="200">
        <f>ROUND(I85*H85,2)</f>
        <v>0</v>
      </c>
      <c r="BL85" s="10" t="s">
        <v>211</v>
      </c>
      <c r="BM85" s="10" t="s">
        <v>1220</v>
      </c>
    </row>
    <row r="86" spans="2:63" s="171" customFormat="1" ht="29.25" customHeight="1">
      <c r="B86" s="172"/>
      <c r="C86" s="173"/>
      <c r="D86" s="186" t="s">
        <v>66</v>
      </c>
      <c r="E86" s="187" t="s">
        <v>568</v>
      </c>
      <c r="F86" s="187" t="s">
        <v>569</v>
      </c>
      <c r="G86" s="173"/>
      <c r="H86" s="173"/>
      <c r="I86" s="176"/>
      <c r="J86" s="188">
        <f>BK86</f>
        <v>0</v>
      </c>
      <c r="K86" s="173"/>
      <c r="L86" s="178"/>
      <c r="M86" s="179"/>
      <c r="N86" s="180"/>
      <c r="O86" s="180"/>
      <c r="P86" s="181">
        <f>P87</f>
        <v>0</v>
      </c>
      <c r="Q86" s="180"/>
      <c r="R86" s="181">
        <f>R87</f>
        <v>0</v>
      </c>
      <c r="S86" s="180"/>
      <c r="T86" s="182">
        <f>T87</f>
        <v>0</v>
      </c>
      <c r="AR86" s="183" t="s">
        <v>79</v>
      </c>
      <c r="AT86" s="184" t="s">
        <v>66</v>
      </c>
      <c r="AU86" s="184" t="s">
        <v>72</v>
      </c>
      <c r="AY86" s="183" t="s">
        <v>133</v>
      </c>
      <c r="BK86" s="185">
        <f>BK87</f>
        <v>0</v>
      </c>
    </row>
    <row r="87" spans="2:65" s="27" customFormat="1" ht="22.5" customHeight="1">
      <c r="B87" s="28"/>
      <c r="C87" s="189" t="s">
        <v>158</v>
      </c>
      <c r="D87" s="189" t="s">
        <v>135</v>
      </c>
      <c r="E87" s="190" t="s">
        <v>1221</v>
      </c>
      <c r="F87" s="191" t="s">
        <v>1222</v>
      </c>
      <c r="G87" s="192" t="s">
        <v>566</v>
      </c>
      <c r="H87" s="193">
        <v>1</v>
      </c>
      <c r="I87" s="194"/>
      <c r="J87" s="195">
        <f>ROUND(I87*H87,2)</f>
        <v>0</v>
      </c>
      <c r="K87" s="191"/>
      <c r="L87" s="49"/>
      <c r="M87" s="196"/>
      <c r="N87" s="197" t="s">
        <v>38</v>
      </c>
      <c r="O87" s="2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10" t="s">
        <v>438</v>
      </c>
      <c r="AT87" s="10" t="s">
        <v>135</v>
      </c>
      <c r="AU87" s="10" t="s">
        <v>76</v>
      </c>
      <c r="AY87" s="10" t="s">
        <v>133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0" t="s">
        <v>72</v>
      </c>
      <c r="BK87" s="200">
        <f>ROUND(I87*H87,2)</f>
        <v>0</v>
      </c>
      <c r="BL87" s="10" t="s">
        <v>438</v>
      </c>
      <c r="BM87" s="10" t="s">
        <v>1223</v>
      </c>
    </row>
    <row r="88" spans="2:63" s="171" customFormat="1" ht="37.5" customHeight="1">
      <c r="B88" s="172"/>
      <c r="C88" s="173"/>
      <c r="D88" s="186" t="s">
        <v>66</v>
      </c>
      <c r="E88" s="253" t="s">
        <v>584</v>
      </c>
      <c r="F88" s="253" t="s">
        <v>585</v>
      </c>
      <c r="G88" s="173"/>
      <c r="H88" s="173"/>
      <c r="I88" s="176"/>
      <c r="J88" s="254">
        <f>BK88</f>
        <v>0</v>
      </c>
      <c r="K88" s="173"/>
      <c r="L88" s="178"/>
      <c r="M88" s="179"/>
      <c r="N88" s="180"/>
      <c r="O88" s="180"/>
      <c r="P88" s="181">
        <f>P89</f>
        <v>0</v>
      </c>
      <c r="Q88" s="180"/>
      <c r="R88" s="181">
        <f>R89</f>
        <v>0.0088</v>
      </c>
      <c r="S88" s="180"/>
      <c r="T88" s="182">
        <f>T89</f>
        <v>0</v>
      </c>
      <c r="AR88" s="183" t="s">
        <v>82</v>
      </c>
      <c r="AT88" s="184" t="s">
        <v>66</v>
      </c>
      <c r="AU88" s="184" t="s">
        <v>67</v>
      </c>
      <c r="AY88" s="183" t="s">
        <v>133</v>
      </c>
      <c r="BK88" s="185">
        <f>BK89</f>
        <v>0</v>
      </c>
    </row>
    <row r="89" spans="2:65" s="27" customFormat="1" ht="22.5" customHeight="1">
      <c r="B89" s="28"/>
      <c r="C89" s="189" t="s">
        <v>184</v>
      </c>
      <c r="D89" s="189" t="s">
        <v>135</v>
      </c>
      <c r="E89" s="190" t="s">
        <v>1224</v>
      </c>
      <c r="F89" s="191" t="s">
        <v>1225</v>
      </c>
      <c r="G89" s="192" t="s">
        <v>566</v>
      </c>
      <c r="H89" s="193">
        <v>1</v>
      </c>
      <c r="I89" s="194"/>
      <c r="J89" s="195">
        <f>ROUND(I89*H89,2)</f>
        <v>0</v>
      </c>
      <c r="K89" s="191"/>
      <c r="L89" s="49"/>
      <c r="M89" s="196"/>
      <c r="N89" s="255" t="s">
        <v>38</v>
      </c>
      <c r="O89" s="256"/>
      <c r="P89" s="257">
        <f>O89*H89</f>
        <v>0</v>
      </c>
      <c r="Q89" s="257">
        <v>0.0088</v>
      </c>
      <c r="R89" s="257">
        <f>Q89*H89</f>
        <v>0.0088</v>
      </c>
      <c r="S89" s="257">
        <v>0</v>
      </c>
      <c r="T89" s="258">
        <f>S89*H89</f>
        <v>0</v>
      </c>
      <c r="AR89" s="10" t="s">
        <v>1226</v>
      </c>
      <c r="AT89" s="10" t="s">
        <v>135</v>
      </c>
      <c r="AU89" s="10" t="s">
        <v>72</v>
      </c>
      <c r="AY89" s="10" t="s">
        <v>133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0" t="s">
        <v>72</v>
      </c>
      <c r="BK89" s="200">
        <f>ROUND(I89*H89,2)</f>
        <v>0</v>
      </c>
      <c r="BL89" s="10" t="s">
        <v>1226</v>
      </c>
      <c r="BM89" s="10" t="s">
        <v>1227</v>
      </c>
    </row>
    <row r="90" spans="2:12" s="27" customFormat="1" ht="6.75" customHeight="1">
      <c r="B90" s="44"/>
      <c r="C90" s="45"/>
      <c r="D90" s="45"/>
      <c r="E90" s="45"/>
      <c r="F90" s="45"/>
      <c r="G90" s="45"/>
      <c r="H90" s="45"/>
      <c r="I90" s="130"/>
      <c r="J90" s="45"/>
      <c r="K90" s="45"/>
      <c r="L90" s="49"/>
    </row>
  </sheetData>
  <sheetProtection selectLockedCells="1" selectUnlockedCells="1"/>
  <autoFilter ref="C79:K89"/>
  <mergeCells count="9">
    <mergeCell ref="E47:H47"/>
    <mergeCell ref="E70:H70"/>
    <mergeCell ref="E72:H72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79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03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04"/>
      <c r="C1" s="104"/>
      <c r="D1" s="105" t="s">
        <v>1</v>
      </c>
      <c r="E1" s="104"/>
      <c r="F1" s="106" t="s">
        <v>88</v>
      </c>
      <c r="G1" s="364" t="s">
        <v>89</v>
      </c>
      <c r="H1" s="364"/>
      <c r="I1" s="107"/>
      <c r="J1" s="106" t="s">
        <v>90</v>
      </c>
      <c r="K1" s="105" t="s">
        <v>91</v>
      </c>
      <c r="L1" s="106" t="s">
        <v>92</v>
      </c>
      <c r="M1" s="106"/>
      <c r="N1" s="106"/>
      <c r="O1" s="106"/>
      <c r="P1" s="106"/>
      <c r="Q1" s="106"/>
      <c r="R1" s="106"/>
      <c r="S1" s="106"/>
      <c r="T1" s="10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0" t="s">
        <v>87</v>
      </c>
    </row>
    <row r="3" spans="2:46" ht="6.75" customHeight="1">
      <c r="B3" s="11"/>
      <c r="C3" s="12"/>
      <c r="D3" s="12"/>
      <c r="E3" s="12"/>
      <c r="F3" s="12"/>
      <c r="G3" s="12"/>
      <c r="H3" s="12"/>
      <c r="I3" s="108"/>
      <c r="J3" s="12"/>
      <c r="K3" s="13"/>
      <c r="AT3" s="10" t="s">
        <v>76</v>
      </c>
    </row>
    <row r="4" spans="2:46" ht="36.75" customHeight="1">
      <c r="B4" s="14"/>
      <c r="C4" s="15"/>
      <c r="D4" s="16" t="s">
        <v>93</v>
      </c>
      <c r="E4" s="15"/>
      <c r="F4" s="15"/>
      <c r="G4" s="15"/>
      <c r="H4" s="15"/>
      <c r="I4" s="109"/>
      <c r="J4" s="15"/>
      <c r="K4" s="17"/>
      <c r="M4" s="18" t="s">
        <v>12</v>
      </c>
      <c r="AT4" s="10" t="s">
        <v>6</v>
      </c>
    </row>
    <row r="5" spans="2:11" ht="6.75" customHeight="1">
      <c r="B5" s="14"/>
      <c r="C5" s="15"/>
      <c r="D5" s="15"/>
      <c r="E5" s="15"/>
      <c r="F5" s="15"/>
      <c r="G5" s="15"/>
      <c r="H5" s="15"/>
      <c r="I5" s="109"/>
      <c r="J5" s="15"/>
      <c r="K5" s="17"/>
    </row>
    <row r="6" spans="2:11" ht="15">
      <c r="B6" s="14"/>
      <c r="C6" s="15"/>
      <c r="D6" s="23" t="s">
        <v>17</v>
      </c>
      <c r="E6" s="15"/>
      <c r="F6" s="15"/>
      <c r="G6" s="15"/>
      <c r="H6" s="15"/>
      <c r="I6" s="109"/>
      <c r="J6" s="15"/>
      <c r="K6" s="17"/>
    </row>
    <row r="7" spans="2:11" ht="22.5" customHeight="1">
      <c r="B7" s="14"/>
      <c r="C7" s="15"/>
      <c r="D7" s="15"/>
      <c r="E7" s="365" t="str">
        <f>'Rekapitulace stavby'!K6</f>
        <v>K.Vary - Goethova vyhlídka - Přípojka vody a kanalizace</v>
      </c>
      <c r="F7" s="365"/>
      <c r="G7" s="365"/>
      <c r="H7" s="365"/>
      <c r="I7" s="109"/>
      <c r="J7" s="15"/>
      <c r="K7" s="17"/>
    </row>
    <row r="8" spans="2:11" s="27" customFormat="1" ht="15">
      <c r="B8" s="28"/>
      <c r="C8" s="29"/>
      <c r="D8" s="23" t="s">
        <v>94</v>
      </c>
      <c r="E8" s="29"/>
      <c r="F8" s="29"/>
      <c r="G8" s="29"/>
      <c r="H8" s="29"/>
      <c r="I8" s="110"/>
      <c r="J8" s="29"/>
      <c r="K8" s="32"/>
    </row>
    <row r="9" spans="2:11" s="27" customFormat="1" ht="36.75" customHeight="1">
      <c r="B9" s="28"/>
      <c r="C9" s="29"/>
      <c r="D9" s="29"/>
      <c r="E9" s="353" t="s">
        <v>1228</v>
      </c>
      <c r="F9" s="353"/>
      <c r="G9" s="353"/>
      <c r="H9" s="353"/>
      <c r="I9" s="110"/>
      <c r="J9" s="29"/>
      <c r="K9" s="32"/>
    </row>
    <row r="10" spans="2:11" s="27" customFormat="1" ht="13.5">
      <c r="B10" s="28"/>
      <c r="C10" s="29"/>
      <c r="D10" s="29"/>
      <c r="E10" s="29"/>
      <c r="F10" s="29"/>
      <c r="G10" s="29"/>
      <c r="H10" s="29"/>
      <c r="I10" s="110"/>
      <c r="J10" s="29"/>
      <c r="K10" s="32"/>
    </row>
    <row r="11" spans="2:11" s="27" customFormat="1" ht="14.25" customHeight="1">
      <c r="B11" s="28"/>
      <c r="C11" s="29"/>
      <c r="D11" s="23" t="s">
        <v>19</v>
      </c>
      <c r="E11" s="29"/>
      <c r="F11" s="21"/>
      <c r="G11" s="29"/>
      <c r="H11" s="29"/>
      <c r="I11" s="111" t="s">
        <v>20</v>
      </c>
      <c r="J11" s="21"/>
      <c r="K11" s="32"/>
    </row>
    <row r="12" spans="2:11" s="27" customFormat="1" ht="14.25" customHeight="1">
      <c r="B12" s="28"/>
      <c r="C12" s="29"/>
      <c r="D12" s="23" t="s">
        <v>21</v>
      </c>
      <c r="E12" s="29"/>
      <c r="F12" s="21" t="s">
        <v>22</v>
      </c>
      <c r="G12" s="29"/>
      <c r="H12" s="29"/>
      <c r="I12" s="111" t="s">
        <v>23</v>
      </c>
      <c r="J12" s="63" t="str">
        <f>'Rekapitulace stavby'!AN8</f>
        <v>7. 6. 2017</v>
      </c>
      <c r="K12" s="32"/>
    </row>
    <row r="13" spans="2:11" s="27" customFormat="1" ht="10.5" customHeight="1">
      <c r="B13" s="28"/>
      <c r="C13" s="29"/>
      <c r="D13" s="29"/>
      <c r="E13" s="29"/>
      <c r="F13" s="29"/>
      <c r="G13" s="29"/>
      <c r="H13" s="29"/>
      <c r="I13" s="110"/>
      <c r="J13" s="29"/>
      <c r="K13" s="32"/>
    </row>
    <row r="14" spans="2:11" s="27" customFormat="1" ht="14.25" customHeight="1">
      <c r="B14" s="28"/>
      <c r="C14" s="29"/>
      <c r="D14" s="23" t="s">
        <v>25</v>
      </c>
      <c r="E14" s="29"/>
      <c r="F14" s="29"/>
      <c r="G14" s="29"/>
      <c r="H14" s="29"/>
      <c r="I14" s="111" t="s">
        <v>26</v>
      </c>
      <c r="J14" s="21">
        <f>IF('Rekapitulace stavby'!AN10="","",'Rekapitulace stavby'!AN10)</f>
      </c>
      <c r="K14" s="32"/>
    </row>
    <row r="15" spans="2:11" s="27" customFormat="1" ht="18" customHeight="1">
      <c r="B15" s="28"/>
      <c r="C15" s="29"/>
      <c r="D15" s="29"/>
      <c r="E15" s="21" t="str">
        <f>IF('Rekapitulace stavby'!E11="","",'Rekapitulace stavby'!E11)</f>
        <v> </v>
      </c>
      <c r="F15" s="29"/>
      <c r="G15" s="29"/>
      <c r="H15" s="29"/>
      <c r="I15" s="111" t="s">
        <v>27</v>
      </c>
      <c r="J15" s="21">
        <f>IF('Rekapitulace stavby'!AN11="","",'Rekapitulace stavby'!AN11)</f>
      </c>
      <c r="K15" s="32"/>
    </row>
    <row r="16" spans="2:11" s="27" customFormat="1" ht="6.75" customHeight="1">
      <c r="B16" s="28"/>
      <c r="C16" s="29"/>
      <c r="D16" s="29"/>
      <c r="E16" s="29"/>
      <c r="F16" s="29"/>
      <c r="G16" s="29"/>
      <c r="H16" s="29"/>
      <c r="I16" s="110"/>
      <c r="J16" s="29"/>
      <c r="K16" s="32"/>
    </row>
    <row r="17" spans="2:11" s="27" customFormat="1" ht="14.25" customHeight="1">
      <c r="B17" s="28"/>
      <c r="C17" s="29"/>
      <c r="D17" s="23" t="s">
        <v>28</v>
      </c>
      <c r="E17" s="29"/>
      <c r="F17" s="29"/>
      <c r="G17" s="29"/>
      <c r="H17" s="29"/>
      <c r="I17" s="111" t="s">
        <v>26</v>
      </c>
      <c r="J17" s="21">
        <f>IF('Rekapitulace stavby'!AN13="Vyplň údaj","",IF('Rekapitulace stavby'!AN13="","",'Rekapitulace stavby'!AN13))</f>
      </c>
      <c r="K17" s="32"/>
    </row>
    <row r="18" spans="2:11" s="27" customFormat="1" ht="18" customHeight="1">
      <c r="B18" s="28"/>
      <c r="C18" s="29"/>
      <c r="D18" s="29"/>
      <c r="E18" s="21">
        <f>IF('Rekapitulace stavby'!E14="Vyplň údaj","",IF('Rekapitulace stavby'!E14="","",'Rekapitulace stavby'!E14))</f>
      </c>
      <c r="F18" s="29"/>
      <c r="G18" s="29"/>
      <c r="H18" s="29"/>
      <c r="I18" s="111" t="s">
        <v>27</v>
      </c>
      <c r="J18" s="21">
        <f>IF('Rekapitulace stavby'!AN14="Vyplň údaj","",IF('Rekapitulace stavby'!AN14="","",'Rekapitulace stavby'!AN14))</f>
      </c>
      <c r="K18" s="32"/>
    </row>
    <row r="19" spans="2:11" s="27" customFormat="1" ht="6.75" customHeight="1">
      <c r="B19" s="28"/>
      <c r="C19" s="29"/>
      <c r="D19" s="29"/>
      <c r="E19" s="29"/>
      <c r="F19" s="29"/>
      <c r="G19" s="29"/>
      <c r="H19" s="29"/>
      <c r="I19" s="110"/>
      <c r="J19" s="29"/>
      <c r="K19" s="32"/>
    </row>
    <row r="20" spans="2:11" s="27" customFormat="1" ht="14.25" customHeight="1">
      <c r="B20" s="28"/>
      <c r="C20" s="29"/>
      <c r="D20" s="23" t="s">
        <v>30</v>
      </c>
      <c r="E20" s="29"/>
      <c r="F20" s="29"/>
      <c r="G20" s="29"/>
      <c r="H20" s="29"/>
      <c r="I20" s="111" t="s">
        <v>26</v>
      </c>
      <c r="J20" s="21">
        <f>IF('Rekapitulace stavby'!AN16="","",'Rekapitulace stavby'!AN16)</f>
      </c>
      <c r="K20" s="32"/>
    </row>
    <row r="21" spans="2:11" s="27" customFormat="1" ht="18" customHeight="1">
      <c r="B21" s="28"/>
      <c r="C21" s="29"/>
      <c r="D21" s="29"/>
      <c r="E21" s="21" t="str">
        <f>IF('Rekapitulace stavby'!E17="","",'Rekapitulace stavby'!E17)</f>
        <v> </v>
      </c>
      <c r="F21" s="29"/>
      <c r="G21" s="29"/>
      <c r="H21" s="29"/>
      <c r="I21" s="111" t="s">
        <v>27</v>
      </c>
      <c r="J21" s="21">
        <f>IF('Rekapitulace stavby'!AN17="","",'Rekapitulace stavby'!AN17)</f>
      </c>
      <c r="K21" s="32"/>
    </row>
    <row r="22" spans="2:11" s="27" customFormat="1" ht="6.75" customHeight="1">
      <c r="B22" s="28"/>
      <c r="C22" s="29"/>
      <c r="D22" s="29"/>
      <c r="E22" s="29"/>
      <c r="F22" s="29"/>
      <c r="G22" s="29"/>
      <c r="H22" s="29"/>
      <c r="I22" s="110"/>
      <c r="J22" s="29"/>
      <c r="K22" s="32"/>
    </row>
    <row r="23" spans="2:11" s="27" customFormat="1" ht="14.25" customHeight="1">
      <c r="B23" s="28"/>
      <c r="C23" s="29"/>
      <c r="D23" s="23" t="s">
        <v>32</v>
      </c>
      <c r="E23" s="29"/>
      <c r="F23" s="29"/>
      <c r="G23" s="29"/>
      <c r="H23" s="29"/>
      <c r="I23" s="110"/>
      <c r="J23" s="29"/>
      <c r="K23" s="32"/>
    </row>
    <row r="24" spans="2:11" s="112" customFormat="1" ht="22.5" customHeight="1">
      <c r="B24" s="113"/>
      <c r="C24" s="114"/>
      <c r="D24" s="114"/>
      <c r="E24" s="346"/>
      <c r="F24" s="346"/>
      <c r="G24" s="346"/>
      <c r="H24" s="346"/>
      <c r="I24" s="115"/>
      <c r="J24" s="114"/>
      <c r="K24" s="116"/>
    </row>
    <row r="25" spans="2:11" s="27" customFormat="1" ht="6.75" customHeight="1">
      <c r="B25" s="28"/>
      <c r="C25" s="29"/>
      <c r="D25" s="29"/>
      <c r="E25" s="29"/>
      <c r="F25" s="29"/>
      <c r="G25" s="29"/>
      <c r="H25" s="29"/>
      <c r="I25" s="110"/>
      <c r="J25" s="29"/>
      <c r="K25" s="32"/>
    </row>
    <row r="26" spans="2:11" s="27" customFormat="1" ht="6.75" customHeight="1">
      <c r="B26" s="28"/>
      <c r="C26" s="29"/>
      <c r="D26" s="75"/>
      <c r="E26" s="75"/>
      <c r="F26" s="75"/>
      <c r="G26" s="75"/>
      <c r="H26" s="75"/>
      <c r="I26" s="117"/>
      <c r="J26" s="75"/>
      <c r="K26" s="118"/>
    </row>
    <row r="27" spans="2:11" s="27" customFormat="1" ht="25.5" customHeight="1">
      <c r="B27" s="28"/>
      <c r="C27" s="29"/>
      <c r="D27" s="119" t="s">
        <v>33</v>
      </c>
      <c r="E27" s="29"/>
      <c r="F27" s="29"/>
      <c r="G27" s="29"/>
      <c r="H27" s="29"/>
      <c r="I27" s="110"/>
      <c r="J27" s="79">
        <f>ROUND(J79,2)</f>
        <v>0</v>
      </c>
      <c r="K27" s="32"/>
    </row>
    <row r="28" spans="2:11" s="27" customFormat="1" ht="6.75" customHeight="1">
      <c r="B28" s="28"/>
      <c r="C28" s="29"/>
      <c r="D28" s="75"/>
      <c r="E28" s="75"/>
      <c r="F28" s="75"/>
      <c r="G28" s="75"/>
      <c r="H28" s="75"/>
      <c r="I28" s="117"/>
      <c r="J28" s="75"/>
      <c r="K28" s="118"/>
    </row>
    <row r="29" spans="2:11" s="27" customFormat="1" ht="14.25" customHeight="1">
      <c r="B29" s="28"/>
      <c r="C29" s="29"/>
      <c r="D29" s="29"/>
      <c r="E29" s="29"/>
      <c r="F29" s="33" t="s">
        <v>35</v>
      </c>
      <c r="G29" s="29"/>
      <c r="H29" s="29"/>
      <c r="I29" s="120" t="s">
        <v>34</v>
      </c>
      <c r="J29" s="33" t="s">
        <v>36</v>
      </c>
      <c r="K29" s="32"/>
    </row>
    <row r="30" spans="2:11" s="27" customFormat="1" ht="14.25" customHeight="1">
      <c r="B30" s="28"/>
      <c r="C30" s="29"/>
      <c r="D30" s="37" t="s">
        <v>37</v>
      </c>
      <c r="E30" s="37" t="s">
        <v>38</v>
      </c>
      <c r="F30" s="121">
        <f>ROUND(SUM(BE79:BE86),2)</f>
        <v>0</v>
      </c>
      <c r="G30" s="29"/>
      <c r="H30" s="29"/>
      <c r="I30" s="122">
        <v>0.21000000000000002</v>
      </c>
      <c r="J30" s="121">
        <f>ROUND(ROUND((SUM(BE79:BE86)),2)*I30,2)</f>
        <v>0</v>
      </c>
      <c r="K30" s="32"/>
    </row>
    <row r="31" spans="2:11" s="27" customFormat="1" ht="14.25" customHeight="1">
      <c r="B31" s="28"/>
      <c r="C31" s="29"/>
      <c r="D31" s="29"/>
      <c r="E31" s="37" t="s">
        <v>39</v>
      </c>
      <c r="F31" s="121">
        <f>ROUND(SUM(BF79:BF86),2)</f>
        <v>0</v>
      </c>
      <c r="G31" s="29"/>
      <c r="H31" s="29"/>
      <c r="I31" s="122">
        <v>0.15000000000000002</v>
      </c>
      <c r="J31" s="121">
        <f>ROUND(ROUND((SUM(BF79:BF86)),2)*I31,2)</f>
        <v>0</v>
      </c>
      <c r="K31" s="32"/>
    </row>
    <row r="32" spans="2:11" s="27" customFormat="1" ht="14.25" customHeight="1" hidden="1">
      <c r="B32" s="28"/>
      <c r="C32" s="29"/>
      <c r="D32" s="29"/>
      <c r="E32" s="37" t="s">
        <v>40</v>
      </c>
      <c r="F32" s="121">
        <f>ROUND(SUM(BG79:BG86),2)</f>
        <v>0</v>
      </c>
      <c r="G32" s="29"/>
      <c r="H32" s="29"/>
      <c r="I32" s="122">
        <v>0.21000000000000002</v>
      </c>
      <c r="J32" s="121">
        <v>0</v>
      </c>
      <c r="K32" s="32"/>
    </row>
    <row r="33" spans="2:11" s="27" customFormat="1" ht="14.25" customHeight="1" hidden="1">
      <c r="B33" s="28"/>
      <c r="C33" s="29"/>
      <c r="D33" s="29"/>
      <c r="E33" s="37" t="s">
        <v>41</v>
      </c>
      <c r="F33" s="121">
        <f>ROUND(SUM(BH79:BH86),2)</f>
        <v>0</v>
      </c>
      <c r="G33" s="29"/>
      <c r="H33" s="29"/>
      <c r="I33" s="122">
        <v>0.15000000000000002</v>
      </c>
      <c r="J33" s="121">
        <v>0</v>
      </c>
      <c r="K33" s="32"/>
    </row>
    <row r="34" spans="2:11" s="27" customFormat="1" ht="14.25" customHeight="1" hidden="1">
      <c r="B34" s="28"/>
      <c r="C34" s="29"/>
      <c r="D34" s="29"/>
      <c r="E34" s="37" t="s">
        <v>42</v>
      </c>
      <c r="F34" s="121">
        <f>ROUND(SUM(BI79:BI86),2)</f>
        <v>0</v>
      </c>
      <c r="G34" s="29"/>
      <c r="H34" s="29"/>
      <c r="I34" s="122">
        <v>0</v>
      </c>
      <c r="J34" s="121">
        <v>0</v>
      </c>
      <c r="K34" s="32"/>
    </row>
    <row r="35" spans="2:11" s="27" customFormat="1" ht="6.75" customHeight="1">
      <c r="B35" s="28"/>
      <c r="C35" s="29"/>
      <c r="D35" s="29"/>
      <c r="E35" s="29"/>
      <c r="F35" s="29"/>
      <c r="G35" s="29"/>
      <c r="H35" s="29"/>
      <c r="I35" s="110"/>
      <c r="J35" s="29"/>
      <c r="K35" s="32"/>
    </row>
    <row r="36" spans="2:11" s="27" customFormat="1" ht="25.5" customHeight="1">
      <c r="B36" s="28"/>
      <c r="C36" s="123"/>
      <c r="D36" s="124" t="s">
        <v>43</v>
      </c>
      <c r="E36" s="69"/>
      <c r="F36" s="69"/>
      <c r="G36" s="125" t="s">
        <v>44</v>
      </c>
      <c r="H36" s="126" t="s">
        <v>45</v>
      </c>
      <c r="I36" s="127"/>
      <c r="J36" s="128">
        <f>SUM(J27:J34)</f>
        <v>0</v>
      </c>
      <c r="K36" s="129"/>
    </row>
    <row r="37" spans="2:11" s="27" customFormat="1" ht="14.25" customHeight="1">
      <c r="B37" s="44"/>
      <c r="C37" s="45"/>
      <c r="D37" s="45"/>
      <c r="E37" s="45"/>
      <c r="F37" s="45"/>
      <c r="G37" s="45"/>
      <c r="H37" s="45"/>
      <c r="I37" s="130"/>
      <c r="J37" s="45"/>
      <c r="K37" s="46"/>
    </row>
    <row r="41" spans="2:11" s="27" customFormat="1" ht="6.75" customHeight="1">
      <c r="B41" s="131"/>
      <c r="C41" s="132"/>
      <c r="D41" s="132"/>
      <c r="E41" s="132"/>
      <c r="F41" s="132"/>
      <c r="G41" s="132"/>
      <c r="H41" s="132"/>
      <c r="I41" s="133"/>
      <c r="J41" s="132"/>
      <c r="K41" s="134"/>
    </row>
    <row r="42" spans="2:11" s="27" customFormat="1" ht="36.75" customHeight="1">
      <c r="B42" s="28"/>
      <c r="C42" s="16" t="s">
        <v>96</v>
      </c>
      <c r="D42" s="29"/>
      <c r="E42" s="29"/>
      <c r="F42" s="29"/>
      <c r="G42" s="29"/>
      <c r="H42" s="29"/>
      <c r="I42" s="110"/>
      <c r="J42" s="29"/>
      <c r="K42" s="32"/>
    </row>
    <row r="43" spans="2:11" s="27" customFormat="1" ht="6.75" customHeight="1">
      <c r="B43" s="28"/>
      <c r="C43" s="29"/>
      <c r="D43" s="29"/>
      <c r="E43" s="29"/>
      <c r="F43" s="29"/>
      <c r="G43" s="29"/>
      <c r="H43" s="29"/>
      <c r="I43" s="110"/>
      <c r="J43" s="29"/>
      <c r="K43" s="32"/>
    </row>
    <row r="44" spans="2:11" s="27" customFormat="1" ht="14.25" customHeight="1">
      <c r="B44" s="28"/>
      <c r="C44" s="23" t="s">
        <v>17</v>
      </c>
      <c r="D44" s="29"/>
      <c r="E44" s="29"/>
      <c r="F44" s="29"/>
      <c r="G44" s="29"/>
      <c r="H44" s="29"/>
      <c r="I44" s="110"/>
      <c r="J44" s="29"/>
      <c r="K44" s="32"/>
    </row>
    <row r="45" spans="2:11" s="27" customFormat="1" ht="22.5" customHeight="1">
      <c r="B45" s="28"/>
      <c r="C45" s="29"/>
      <c r="D45" s="29"/>
      <c r="E45" s="365" t="str">
        <f>E7</f>
        <v>K.Vary - Goethova vyhlídka - Přípojka vody a kanalizace</v>
      </c>
      <c r="F45" s="365"/>
      <c r="G45" s="365"/>
      <c r="H45" s="365"/>
      <c r="I45" s="110"/>
      <c r="J45" s="29"/>
      <c r="K45" s="32"/>
    </row>
    <row r="46" spans="2:11" s="27" customFormat="1" ht="14.25" customHeight="1">
      <c r="B46" s="28"/>
      <c r="C46" s="23" t="s">
        <v>94</v>
      </c>
      <c r="D46" s="29"/>
      <c r="E46" s="29"/>
      <c r="F46" s="29"/>
      <c r="G46" s="29"/>
      <c r="H46" s="29"/>
      <c r="I46" s="110"/>
      <c r="J46" s="29"/>
      <c r="K46" s="32"/>
    </row>
    <row r="47" spans="2:11" s="27" customFormat="1" ht="23.25" customHeight="1">
      <c r="B47" s="28"/>
      <c r="C47" s="29"/>
      <c r="D47" s="29"/>
      <c r="E47" s="353" t="str">
        <f>E9</f>
        <v>5 - Elektroinstalace, MaR - rozpočet zpracován odděleně</v>
      </c>
      <c r="F47" s="353"/>
      <c r="G47" s="353"/>
      <c r="H47" s="353"/>
      <c r="I47" s="110"/>
      <c r="J47" s="29"/>
      <c r="K47" s="32"/>
    </row>
    <row r="48" spans="2:11" s="27" customFormat="1" ht="6.75" customHeight="1">
      <c r="B48" s="28"/>
      <c r="C48" s="29"/>
      <c r="D48" s="29"/>
      <c r="E48" s="29"/>
      <c r="F48" s="29"/>
      <c r="G48" s="29"/>
      <c r="H48" s="29"/>
      <c r="I48" s="110"/>
      <c r="J48" s="29"/>
      <c r="K48" s="32"/>
    </row>
    <row r="49" spans="2:11" s="27" customFormat="1" ht="18" customHeight="1">
      <c r="B49" s="28"/>
      <c r="C49" s="23" t="s">
        <v>21</v>
      </c>
      <c r="D49" s="29"/>
      <c r="E49" s="29"/>
      <c r="F49" s="21" t="str">
        <f>F12</f>
        <v> </v>
      </c>
      <c r="G49" s="29"/>
      <c r="H49" s="29"/>
      <c r="I49" s="111" t="s">
        <v>23</v>
      </c>
      <c r="J49" s="63" t="str">
        <f>IF(J12="","",J12)</f>
        <v>7. 6. 2017</v>
      </c>
      <c r="K49" s="32"/>
    </row>
    <row r="50" spans="2:11" s="27" customFormat="1" ht="6.75" customHeight="1">
      <c r="B50" s="28"/>
      <c r="C50" s="29"/>
      <c r="D50" s="29"/>
      <c r="E50" s="29"/>
      <c r="F50" s="29"/>
      <c r="G50" s="29"/>
      <c r="H50" s="29"/>
      <c r="I50" s="110"/>
      <c r="J50" s="29"/>
      <c r="K50" s="32"/>
    </row>
    <row r="51" spans="2:11" s="27" customFormat="1" ht="15">
      <c r="B51" s="28"/>
      <c r="C51" s="23" t="s">
        <v>25</v>
      </c>
      <c r="D51" s="29"/>
      <c r="E51" s="29"/>
      <c r="F51" s="21" t="str">
        <f>E15</f>
        <v> </v>
      </c>
      <c r="G51" s="29"/>
      <c r="H51" s="29"/>
      <c r="I51" s="111" t="s">
        <v>30</v>
      </c>
      <c r="J51" s="21" t="str">
        <f>E21</f>
        <v> </v>
      </c>
      <c r="K51" s="32"/>
    </row>
    <row r="52" spans="2:11" s="27" customFormat="1" ht="14.25" customHeight="1">
      <c r="B52" s="28"/>
      <c r="C52" s="23" t="s">
        <v>28</v>
      </c>
      <c r="D52" s="29"/>
      <c r="E52" s="29"/>
      <c r="F52" s="21">
        <f>IF(E18="","",E18)</f>
      </c>
      <c r="G52" s="29"/>
      <c r="H52" s="29"/>
      <c r="I52" s="110"/>
      <c r="J52" s="29"/>
      <c r="K52" s="32"/>
    </row>
    <row r="53" spans="2:11" s="27" customFormat="1" ht="9.75" customHeight="1">
      <c r="B53" s="28"/>
      <c r="C53" s="29"/>
      <c r="D53" s="29"/>
      <c r="E53" s="29"/>
      <c r="F53" s="29"/>
      <c r="G53" s="29"/>
      <c r="H53" s="29"/>
      <c r="I53" s="110"/>
      <c r="J53" s="29"/>
      <c r="K53" s="32"/>
    </row>
    <row r="54" spans="2:11" s="27" customFormat="1" ht="29.25" customHeight="1">
      <c r="B54" s="28"/>
      <c r="C54" s="135" t="s">
        <v>97</v>
      </c>
      <c r="D54" s="123"/>
      <c r="E54" s="123"/>
      <c r="F54" s="123"/>
      <c r="G54" s="123"/>
      <c r="H54" s="123"/>
      <c r="I54" s="136"/>
      <c r="J54" s="137" t="s">
        <v>98</v>
      </c>
      <c r="K54" s="138"/>
    </row>
    <row r="55" spans="2:11" s="27" customFormat="1" ht="9.75" customHeight="1">
      <c r="B55" s="28"/>
      <c r="C55" s="29"/>
      <c r="D55" s="29"/>
      <c r="E55" s="29"/>
      <c r="F55" s="29"/>
      <c r="G55" s="29"/>
      <c r="H55" s="29"/>
      <c r="I55" s="110"/>
      <c r="J55" s="29"/>
      <c r="K55" s="32"/>
    </row>
    <row r="56" spans="2:47" s="27" customFormat="1" ht="29.25" customHeight="1">
      <c r="B56" s="28"/>
      <c r="C56" s="139" t="s">
        <v>99</v>
      </c>
      <c r="D56" s="29"/>
      <c r="E56" s="29"/>
      <c r="F56" s="29"/>
      <c r="G56" s="29"/>
      <c r="H56" s="29"/>
      <c r="I56" s="110"/>
      <c r="J56" s="79">
        <f>J79</f>
        <v>0</v>
      </c>
      <c r="K56" s="32"/>
      <c r="AU56" s="10" t="s">
        <v>100</v>
      </c>
    </row>
    <row r="57" spans="2:11" s="140" customFormat="1" ht="24.75" customHeight="1">
      <c r="B57" s="141"/>
      <c r="C57" s="142"/>
      <c r="D57" s="143" t="s">
        <v>112</v>
      </c>
      <c r="E57" s="144"/>
      <c r="F57" s="144"/>
      <c r="G57" s="144"/>
      <c r="H57" s="144"/>
      <c r="I57" s="145"/>
      <c r="J57" s="146">
        <f>J80</f>
        <v>0</v>
      </c>
      <c r="K57" s="147"/>
    </row>
    <row r="58" spans="2:11" s="148" customFormat="1" ht="19.5" customHeight="1">
      <c r="B58" s="149"/>
      <c r="C58" s="150"/>
      <c r="D58" s="151" t="s">
        <v>113</v>
      </c>
      <c r="E58" s="152"/>
      <c r="F58" s="152"/>
      <c r="G58" s="152"/>
      <c r="H58" s="152"/>
      <c r="I58" s="153"/>
      <c r="J58" s="154">
        <f>J81</f>
        <v>0</v>
      </c>
      <c r="K58" s="155"/>
    </row>
    <row r="59" spans="2:11" s="140" customFormat="1" ht="24.75" customHeight="1">
      <c r="B59" s="141"/>
      <c r="C59" s="142"/>
      <c r="D59" s="143" t="s">
        <v>116</v>
      </c>
      <c r="E59" s="144"/>
      <c r="F59" s="144"/>
      <c r="G59" s="144"/>
      <c r="H59" s="144"/>
      <c r="I59" s="145"/>
      <c r="J59" s="146">
        <f>J85</f>
        <v>0</v>
      </c>
      <c r="K59" s="147"/>
    </row>
    <row r="60" spans="2:11" s="27" customFormat="1" ht="21.75" customHeight="1">
      <c r="B60" s="28"/>
      <c r="C60" s="29"/>
      <c r="D60" s="29"/>
      <c r="E60" s="29"/>
      <c r="F60" s="29"/>
      <c r="G60" s="29"/>
      <c r="H60" s="29"/>
      <c r="I60" s="110"/>
      <c r="J60" s="29"/>
      <c r="K60" s="32"/>
    </row>
    <row r="61" spans="2:11" s="27" customFormat="1" ht="6.75" customHeight="1">
      <c r="B61" s="44"/>
      <c r="C61" s="45"/>
      <c r="D61" s="45"/>
      <c r="E61" s="45"/>
      <c r="F61" s="45"/>
      <c r="G61" s="45"/>
      <c r="H61" s="45"/>
      <c r="I61" s="130"/>
      <c r="J61" s="45"/>
      <c r="K61" s="46"/>
    </row>
    <row r="65" spans="2:12" s="27" customFormat="1" ht="6.75" customHeight="1">
      <c r="B65" s="47"/>
      <c r="C65" s="48"/>
      <c r="D65" s="48"/>
      <c r="E65" s="48"/>
      <c r="F65" s="48"/>
      <c r="G65" s="48"/>
      <c r="H65" s="48"/>
      <c r="I65" s="133"/>
      <c r="J65" s="48"/>
      <c r="K65" s="48"/>
      <c r="L65" s="49"/>
    </row>
    <row r="66" spans="2:12" s="27" customFormat="1" ht="36.75" customHeight="1">
      <c r="B66" s="28"/>
      <c r="C66" s="50" t="s">
        <v>117</v>
      </c>
      <c r="D66" s="51"/>
      <c r="E66" s="51"/>
      <c r="F66" s="51"/>
      <c r="G66" s="51"/>
      <c r="H66" s="51"/>
      <c r="I66" s="156"/>
      <c r="J66" s="51"/>
      <c r="K66" s="51"/>
      <c r="L66" s="49"/>
    </row>
    <row r="67" spans="2:12" s="27" customFormat="1" ht="6.75" customHeight="1">
      <c r="B67" s="28"/>
      <c r="C67" s="51"/>
      <c r="D67" s="51"/>
      <c r="E67" s="51"/>
      <c r="F67" s="51"/>
      <c r="G67" s="51"/>
      <c r="H67" s="51"/>
      <c r="I67" s="156"/>
      <c r="J67" s="51"/>
      <c r="K67" s="51"/>
      <c r="L67" s="49"/>
    </row>
    <row r="68" spans="2:12" s="27" customFormat="1" ht="14.25" customHeight="1">
      <c r="B68" s="28"/>
      <c r="C68" s="54" t="s">
        <v>17</v>
      </c>
      <c r="D68" s="51"/>
      <c r="E68" s="51"/>
      <c r="F68" s="51"/>
      <c r="G68" s="51"/>
      <c r="H68" s="51"/>
      <c r="I68" s="156"/>
      <c r="J68" s="51"/>
      <c r="K68" s="51"/>
      <c r="L68" s="49"/>
    </row>
    <row r="69" spans="2:12" s="27" customFormat="1" ht="22.5" customHeight="1">
      <c r="B69" s="28"/>
      <c r="C69" s="51"/>
      <c r="D69" s="51"/>
      <c r="E69" s="365" t="str">
        <f>E7</f>
        <v>K.Vary - Goethova vyhlídka - Přípojka vody a kanalizace</v>
      </c>
      <c r="F69" s="365"/>
      <c r="G69" s="365"/>
      <c r="H69" s="365"/>
      <c r="I69" s="156"/>
      <c r="J69" s="51"/>
      <c r="K69" s="51"/>
      <c r="L69" s="49"/>
    </row>
    <row r="70" spans="2:12" s="27" customFormat="1" ht="14.25" customHeight="1">
      <c r="B70" s="28"/>
      <c r="C70" s="54" t="s">
        <v>94</v>
      </c>
      <c r="D70" s="51"/>
      <c r="E70" s="51"/>
      <c r="F70" s="51"/>
      <c r="G70" s="51"/>
      <c r="H70" s="51"/>
      <c r="I70" s="156"/>
      <c r="J70" s="51"/>
      <c r="K70" s="51"/>
      <c r="L70" s="49"/>
    </row>
    <row r="71" spans="2:12" s="27" customFormat="1" ht="23.25" customHeight="1">
      <c r="B71" s="28"/>
      <c r="C71" s="51"/>
      <c r="D71" s="51"/>
      <c r="E71" s="353" t="str">
        <f>E9</f>
        <v>5 - Elektroinstalace, MaR - rozpočet zpracován odděleně</v>
      </c>
      <c r="F71" s="353"/>
      <c r="G71" s="353"/>
      <c r="H71" s="353"/>
      <c r="I71" s="156"/>
      <c r="J71" s="51"/>
      <c r="K71" s="51"/>
      <c r="L71" s="49"/>
    </row>
    <row r="72" spans="2:12" s="27" customFormat="1" ht="6.75" customHeight="1">
      <c r="B72" s="28"/>
      <c r="C72" s="51"/>
      <c r="D72" s="51"/>
      <c r="E72" s="51"/>
      <c r="F72" s="51"/>
      <c r="G72" s="51"/>
      <c r="H72" s="51"/>
      <c r="I72" s="156"/>
      <c r="J72" s="51"/>
      <c r="K72" s="51"/>
      <c r="L72" s="49"/>
    </row>
    <row r="73" spans="2:12" s="27" customFormat="1" ht="18" customHeight="1">
      <c r="B73" s="28"/>
      <c r="C73" s="54" t="s">
        <v>21</v>
      </c>
      <c r="D73" s="51"/>
      <c r="E73" s="51"/>
      <c r="F73" s="157" t="str">
        <f>F12</f>
        <v> </v>
      </c>
      <c r="G73" s="51"/>
      <c r="H73" s="51"/>
      <c r="I73" s="158" t="s">
        <v>23</v>
      </c>
      <c r="J73" s="159" t="str">
        <f>IF(J12="","",J12)</f>
        <v>7. 6. 2017</v>
      </c>
      <c r="K73" s="51"/>
      <c r="L73" s="49"/>
    </row>
    <row r="74" spans="2:12" s="27" customFormat="1" ht="6.75" customHeight="1">
      <c r="B74" s="28"/>
      <c r="C74" s="51"/>
      <c r="D74" s="51"/>
      <c r="E74" s="51"/>
      <c r="F74" s="51"/>
      <c r="G74" s="51"/>
      <c r="H74" s="51"/>
      <c r="I74" s="156"/>
      <c r="J74" s="51"/>
      <c r="K74" s="51"/>
      <c r="L74" s="49"/>
    </row>
    <row r="75" spans="2:12" s="27" customFormat="1" ht="15">
      <c r="B75" s="28"/>
      <c r="C75" s="54" t="s">
        <v>25</v>
      </c>
      <c r="D75" s="51"/>
      <c r="E75" s="51"/>
      <c r="F75" s="157" t="str">
        <f>E15</f>
        <v> </v>
      </c>
      <c r="G75" s="51"/>
      <c r="H75" s="51"/>
      <c r="I75" s="158" t="s">
        <v>30</v>
      </c>
      <c r="J75" s="157" t="str">
        <f>E21</f>
        <v> </v>
      </c>
      <c r="K75" s="51"/>
      <c r="L75" s="49"/>
    </row>
    <row r="76" spans="2:12" s="27" customFormat="1" ht="14.25" customHeight="1">
      <c r="B76" s="28"/>
      <c r="C76" s="54" t="s">
        <v>28</v>
      </c>
      <c r="D76" s="51"/>
      <c r="E76" s="51"/>
      <c r="F76" s="157">
        <f>IF(E18="","",E18)</f>
      </c>
      <c r="G76" s="51"/>
      <c r="H76" s="51"/>
      <c r="I76" s="156"/>
      <c r="J76" s="51"/>
      <c r="K76" s="51"/>
      <c r="L76" s="49"/>
    </row>
    <row r="77" spans="2:12" s="27" customFormat="1" ht="9.75" customHeight="1">
      <c r="B77" s="28"/>
      <c r="C77" s="51"/>
      <c r="D77" s="51"/>
      <c r="E77" s="51"/>
      <c r="F77" s="51"/>
      <c r="G77" s="51"/>
      <c r="H77" s="51"/>
      <c r="I77" s="156"/>
      <c r="J77" s="51"/>
      <c r="K77" s="51"/>
      <c r="L77" s="49"/>
    </row>
    <row r="78" spans="2:20" s="160" customFormat="1" ht="29.25" customHeight="1">
      <c r="B78" s="161"/>
      <c r="C78" s="162" t="s">
        <v>118</v>
      </c>
      <c r="D78" s="163" t="s">
        <v>52</v>
      </c>
      <c r="E78" s="163" t="s">
        <v>48</v>
      </c>
      <c r="F78" s="163" t="s">
        <v>119</v>
      </c>
      <c r="G78" s="163" t="s">
        <v>120</v>
      </c>
      <c r="H78" s="163" t="s">
        <v>121</v>
      </c>
      <c r="I78" s="164" t="s">
        <v>122</v>
      </c>
      <c r="J78" s="163" t="s">
        <v>98</v>
      </c>
      <c r="K78" s="165" t="s">
        <v>123</v>
      </c>
      <c r="L78" s="166"/>
      <c r="M78" s="71" t="s">
        <v>124</v>
      </c>
      <c r="N78" s="72" t="s">
        <v>37</v>
      </c>
      <c r="O78" s="72" t="s">
        <v>125</v>
      </c>
      <c r="P78" s="72" t="s">
        <v>126</v>
      </c>
      <c r="Q78" s="72" t="s">
        <v>127</v>
      </c>
      <c r="R78" s="72" t="s">
        <v>128</v>
      </c>
      <c r="S78" s="72" t="s">
        <v>129</v>
      </c>
      <c r="T78" s="73" t="s">
        <v>130</v>
      </c>
    </row>
    <row r="79" spans="2:63" s="27" customFormat="1" ht="29.25" customHeight="1">
      <c r="B79" s="28"/>
      <c r="C79" s="77" t="s">
        <v>99</v>
      </c>
      <c r="D79" s="51"/>
      <c r="E79" s="51"/>
      <c r="F79" s="51"/>
      <c r="G79" s="51"/>
      <c r="H79" s="51"/>
      <c r="I79" s="156"/>
      <c r="J79" s="167">
        <f>BK79</f>
        <v>0</v>
      </c>
      <c r="K79" s="51"/>
      <c r="L79" s="49"/>
      <c r="M79" s="74"/>
      <c r="N79" s="75"/>
      <c r="O79" s="75"/>
      <c r="P79" s="168">
        <f>P80+P85</f>
        <v>0</v>
      </c>
      <c r="Q79" s="75"/>
      <c r="R79" s="168">
        <f>R80+R85</f>
        <v>0.0308</v>
      </c>
      <c r="S79" s="75"/>
      <c r="T79" s="169">
        <f>T80+T85</f>
        <v>0</v>
      </c>
      <c r="AT79" s="10" t="s">
        <v>66</v>
      </c>
      <c r="AU79" s="10" t="s">
        <v>100</v>
      </c>
      <c r="BK79" s="170">
        <f>BK80+BK85</f>
        <v>0</v>
      </c>
    </row>
    <row r="80" spans="2:63" s="171" customFormat="1" ht="37.5" customHeight="1">
      <c r="B80" s="172"/>
      <c r="C80" s="173"/>
      <c r="D80" s="174" t="s">
        <v>66</v>
      </c>
      <c r="E80" s="175" t="s">
        <v>285</v>
      </c>
      <c r="F80" s="175" t="s">
        <v>549</v>
      </c>
      <c r="G80" s="173"/>
      <c r="H80" s="173"/>
      <c r="I80" s="176"/>
      <c r="J80" s="177">
        <f>BK80</f>
        <v>0</v>
      </c>
      <c r="K80" s="173"/>
      <c r="L80" s="178"/>
      <c r="M80" s="179"/>
      <c r="N80" s="180"/>
      <c r="O80" s="180"/>
      <c r="P80" s="181">
        <f>P81</f>
        <v>0</v>
      </c>
      <c r="Q80" s="180"/>
      <c r="R80" s="181">
        <f>R81</f>
        <v>0.022000000000000002</v>
      </c>
      <c r="S80" s="180"/>
      <c r="T80" s="182">
        <f>T81</f>
        <v>0</v>
      </c>
      <c r="AR80" s="183" t="s">
        <v>79</v>
      </c>
      <c r="AT80" s="184" t="s">
        <v>66</v>
      </c>
      <c r="AU80" s="184" t="s">
        <v>67</v>
      </c>
      <c r="AY80" s="183" t="s">
        <v>133</v>
      </c>
      <c r="BK80" s="185">
        <f>BK81</f>
        <v>0</v>
      </c>
    </row>
    <row r="81" spans="2:63" s="171" customFormat="1" ht="19.5" customHeight="1">
      <c r="B81" s="172"/>
      <c r="C81" s="173"/>
      <c r="D81" s="186" t="s">
        <v>66</v>
      </c>
      <c r="E81" s="187" t="s">
        <v>550</v>
      </c>
      <c r="F81" s="187" t="s">
        <v>551</v>
      </c>
      <c r="G81" s="173"/>
      <c r="H81" s="173"/>
      <c r="I81" s="176"/>
      <c r="J81" s="188">
        <f>BK81</f>
        <v>0</v>
      </c>
      <c r="K81" s="173"/>
      <c r="L81" s="178"/>
      <c r="M81" s="179"/>
      <c r="N81" s="180"/>
      <c r="O81" s="180"/>
      <c r="P81" s="181">
        <f>SUM(P82:P84)</f>
        <v>0</v>
      </c>
      <c r="Q81" s="180"/>
      <c r="R81" s="181">
        <f>SUM(R82:R84)</f>
        <v>0.022000000000000002</v>
      </c>
      <c r="S81" s="180"/>
      <c r="T81" s="182">
        <f>SUM(T82:T84)</f>
        <v>0</v>
      </c>
      <c r="AR81" s="183" t="s">
        <v>79</v>
      </c>
      <c r="AT81" s="184" t="s">
        <v>66</v>
      </c>
      <c r="AU81" s="184" t="s">
        <v>72</v>
      </c>
      <c r="AY81" s="183" t="s">
        <v>133</v>
      </c>
      <c r="BK81" s="185">
        <f>SUM(BK82:BK84)</f>
        <v>0</v>
      </c>
    </row>
    <row r="82" spans="2:65" s="27" customFormat="1" ht="22.5" customHeight="1">
      <c r="B82" s="28"/>
      <c r="C82" s="189" t="s">
        <v>72</v>
      </c>
      <c r="D82" s="189" t="s">
        <v>135</v>
      </c>
      <c r="E82" s="190" t="s">
        <v>1212</v>
      </c>
      <c r="F82" s="191" t="s">
        <v>1229</v>
      </c>
      <c r="G82" s="192" t="s">
        <v>566</v>
      </c>
      <c r="H82" s="193">
        <v>1</v>
      </c>
      <c r="I82" s="194"/>
      <c r="J82" s="195">
        <f>ROUND(I82*H82,2)</f>
        <v>0</v>
      </c>
      <c r="K82" s="191"/>
      <c r="L82" s="49"/>
      <c r="M82" s="196"/>
      <c r="N82" s="197" t="s">
        <v>38</v>
      </c>
      <c r="O82" s="2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10" t="s">
        <v>211</v>
      </c>
      <c r="AT82" s="10" t="s">
        <v>135</v>
      </c>
      <c r="AU82" s="10" t="s">
        <v>76</v>
      </c>
      <c r="AY82" s="10" t="s">
        <v>133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10" t="s">
        <v>72</v>
      </c>
      <c r="BK82" s="200">
        <f>ROUND(I82*H82,2)</f>
        <v>0</v>
      </c>
      <c r="BL82" s="10" t="s">
        <v>211</v>
      </c>
      <c r="BM82" s="10" t="s">
        <v>1230</v>
      </c>
    </row>
    <row r="83" spans="2:65" s="27" customFormat="1" ht="22.5" customHeight="1">
      <c r="B83" s="28"/>
      <c r="C83" s="242" t="s">
        <v>76</v>
      </c>
      <c r="D83" s="242" t="s">
        <v>285</v>
      </c>
      <c r="E83" s="243" t="s">
        <v>1215</v>
      </c>
      <c r="F83" s="244" t="s">
        <v>1231</v>
      </c>
      <c r="G83" s="245" t="s">
        <v>566</v>
      </c>
      <c r="H83" s="246">
        <v>1</v>
      </c>
      <c r="I83" s="247"/>
      <c r="J83" s="248">
        <f>ROUND(I83*H83,2)</f>
        <v>0</v>
      </c>
      <c r="K83" s="244"/>
      <c r="L83" s="249"/>
      <c r="M83" s="250"/>
      <c r="N83" s="251" t="s">
        <v>38</v>
      </c>
      <c r="O83" s="29"/>
      <c r="P83" s="198">
        <f>O83*H83</f>
        <v>0</v>
      </c>
      <c r="Q83" s="198">
        <v>0.022000000000000002</v>
      </c>
      <c r="R83" s="198">
        <f>Q83*H83</f>
        <v>0.022000000000000002</v>
      </c>
      <c r="S83" s="198">
        <v>0</v>
      </c>
      <c r="T83" s="199">
        <f>S83*H83</f>
        <v>0</v>
      </c>
      <c r="AR83" s="10" t="s">
        <v>291</v>
      </c>
      <c r="AT83" s="10" t="s">
        <v>285</v>
      </c>
      <c r="AU83" s="10" t="s">
        <v>76</v>
      </c>
      <c r="AY83" s="10" t="s">
        <v>133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10" t="s">
        <v>72</v>
      </c>
      <c r="BK83" s="200">
        <f>ROUND(I83*H83,2)</f>
        <v>0</v>
      </c>
      <c r="BL83" s="10" t="s">
        <v>211</v>
      </c>
      <c r="BM83" s="10" t="s">
        <v>1232</v>
      </c>
    </row>
    <row r="84" spans="2:65" s="27" customFormat="1" ht="22.5" customHeight="1">
      <c r="B84" s="28"/>
      <c r="C84" s="242" t="s">
        <v>79</v>
      </c>
      <c r="D84" s="242" t="s">
        <v>285</v>
      </c>
      <c r="E84" s="243" t="s">
        <v>1218</v>
      </c>
      <c r="F84" s="244" t="s">
        <v>1233</v>
      </c>
      <c r="G84" s="245" t="s">
        <v>566</v>
      </c>
      <c r="H84" s="246">
        <v>1</v>
      </c>
      <c r="I84" s="247"/>
      <c r="J84" s="248">
        <f>ROUND(I84*H84,2)</f>
        <v>0</v>
      </c>
      <c r="K84" s="244"/>
      <c r="L84" s="249"/>
      <c r="M84" s="250"/>
      <c r="N84" s="251" t="s">
        <v>38</v>
      </c>
      <c r="O84" s="2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10" t="s">
        <v>291</v>
      </c>
      <c r="AT84" s="10" t="s">
        <v>285</v>
      </c>
      <c r="AU84" s="10" t="s">
        <v>76</v>
      </c>
      <c r="AY84" s="10" t="s">
        <v>133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0" t="s">
        <v>72</v>
      </c>
      <c r="BK84" s="200">
        <f>ROUND(I84*H84,2)</f>
        <v>0</v>
      </c>
      <c r="BL84" s="10" t="s">
        <v>211</v>
      </c>
      <c r="BM84" s="10" t="s">
        <v>1234</v>
      </c>
    </row>
    <row r="85" spans="2:63" s="171" customFormat="1" ht="37.5" customHeight="1">
      <c r="B85" s="172"/>
      <c r="C85" s="173"/>
      <c r="D85" s="186" t="s">
        <v>66</v>
      </c>
      <c r="E85" s="253" t="s">
        <v>584</v>
      </c>
      <c r="F85" s="253" t="s">
        <v>585</v>
      </c>
      <c r="G85" s="173"/>
      <c r="H85" s="173"/>
      <c r="I85" s="176"/>
      <c r="J85" s="254">
        <f>BK85</f>
        <v>0</v>
      </c>
      <c r="K85" s="173"/>
      <c r="L85" s="178"/>
      <c r="M85" s="179"/>
      <c r="N85" s="180"/>
      <c r="O85" s="180"/>
      <c r="P85" s="181">
        <f>P86</f>
        <v>0</v>
      </c>
      <c r="Q85" s="180"/>
      <c r="R85" s="181">
        <f>R86</f>
        <v>0.0088</v>
      </c>
      <c r="S85" s="180"/>
      <c r="T85" s="182">
        <f>T86</f>
        <v>0</v>
      </c>
      <c r="AR85" s="183" t="s">
        <v>82</v>
      </c>
      <c r="AT85" s="184" t="s">
        <v>66</v>
      </c>
      <c r="AU85" s="184" t="s">
        <v>67</v>
      </c>
      <c r="AY85" s="183" t="s">
        <v>133</v>
      </c>
      <c r="BK85" s="185">
        <f>BK86</f>
        <v>0</v>
      </c>
    </row>
    <row r="86" spans="2:65" s="27" customFormat="1" ht="22.5" customHeight="1">
      <c r="B86" s="28"/>
      <c r="C86" s="189" t="s">
        <v>85</v>
      </c>
      <c r="D86" s="189" t="s">
        <v>135</v>
      </c>
      <c r="E86" s="190" t="s">
        <v>1224</v>
      </c>
      <c r="F86" s="191" t="s">
        <v>1235</v>
      </c>
      <c r="G86" s="192" t="s">
        <v>566</v>
      </c>
      <c r="H86" s="193">
        <v>1</v>
      </c>
      <c r="I86" s="194"/>
      <c r="J86" s="195">
        <f>ROUND(I86*H86,2)</f>
        <v>0</v>
      </c>
      <c r="K86" s="191"/>
      <c r="L86" s="49"/>
      <c r="M86" s="196"/>
      <c r="N86" s="255" t="s">
        <v>38</v>
      </c>
      <c r="O86" s="256"/>
      <c r="P86" s="257">
        <f>O86*H86</f>
        <v>0</v>
      </c>
      <c r="Q86" s="257">
        <v>0.0088</v>
      </c>
      <c r="R86" s="257">
        <f>Q86*H86</f>
        <v>0.0088</v>
      </c>
      <c r="S86" s="257">
        <v>0</v>
      </c>
      <c r="T86" s="258">
        <f>S86*H86</f>
        <v>0</v>
      </c>
      <c r="AR86" s="10" t="s">
        <v>1226</v>
      </c>
      <c r="AT86" s="10" t="s">
        <v>135</v>
      </c>
      <c r="AU86" s="10" t="s">
        <v>72</v>
      </c>
      <c r="AY86" s="10" t="s">
        <v>133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0" t="s">
        <v>72</v>
      </c>
      <c r="BK86" s="200">
        <f>ROUND(I86*H86,2)</f>
        <v>0</v>
      </c>
      <c r="BL86" s="10" t="s">
        <v>1226</v>
      </c>
      <c r="BM86" s="10" t="s">
        <v>1236</v>
      </c>
    </row>
    <row r="87" spans="2:12" s="27" customFormat="1" ht="6.75" customHeight="1">
      <c r="B87" s="44"/>
      <c r="C87" s="45"/>
      <c r="D87" s="45"/>
      <c r="E87" s="45"/>
      <c r="F87" s="45"/>
      <c r="G87" s="45"/>
      <c r="H87" s="45"/>
      <c r="I87" s="130"/>
      <c r="J87" s="45"/>
      <c r="K87" s="45"/>
      <c r="L87" s="49"/>
    </row>
  </sheetData>
  <sheetProtection selectLockedCells="1" selectUnlockedCells="1"/>
  <autoFilter ref="C78:K86"/>
  <mergeCells count="9">
    <mergeCell ref="E47:H47"/>
    <mergeCell ref="E69:H69"/>
    <mergeCell ref="E71:H71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78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tabSelected="1" zoomScalePageLayoutView="0" workbookViewId="0" topLeftCell="A1">
      <selection activeCell="A1" sqref="A1"/>
    </sheetView>
  </sheetViews>
  <sheetFormatPr defaultColWidth="6.7109375" defaultRowHeight="12.75"/>
  <cols>
    <col min="1" max="1" width="6.28125" style="262" customWidth="1"/>
    <col min="2" max="2" width="1.28515625" style="262" customWidth="1"/>
    <col min="3" max="4" width="3.7109375" style="262" customWidth="1"/>
    <col min="5" max="5" width="8.8515625" style="262" customWidth="1"/>
    <col min="6" max="6" width="7.00390625" style="262" customWidth="1"/>
    <col min="7" max="7" width="3.7109375" style="262" customWidth="1"/>
    <col min="8" max="8" width="58.8515625" style="262" customWidth="1"/>
    <col min="9" max="10" width="15.140625" style="262" customWidth="1"/>
    <col min="11" max="11" width="1.28515625" style="262" customWidth="1"/>
    <col min="12" max="16384" width="6.7109375" style="1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6" customFormat="1" ht="45" customHeight="1">
      <c r="B3" s="267"/>
      <c r="C3" s="366" t="s">
        <v>1237</v>
      </c>
      <c r="D3" s="366"/>
      <c r="E3" s="366"/>
      <c r="F3" s="366"/>
      <c r="G3" s="366"/>
      <c r="H3" s="366"/>
      <c r="I3" s="366"/>
      <c r="J3" s="366"/>
      <c r="K3" s="268"/>
    </row>
    <row r="4" spans="2:11" ht="25.5" customHeight="1">
      <c r="B4" s="269"/>
      <c r="C4" s="367" t="s">
        <v>1238</v>
      </c>
      <c r="D4" s="367"/>
      <c r="E4" s="367"/>
      <c r="F4" s="367"/>
      <c r="G4" s="367"/>
      <c r="H4" s="367"/>
      <c r="I4" s="367"/>
      <c r="J4" s="367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68" t="s">
        <v>1239</v>
      </c>
      <c r="D6" s="368"/>
      <c r="E6" s="368"/>
      <c r="F6" s="368"/>
      <c r="G6" s="368"/>
      <c r="H6" s="368"/>
      <c r="I6" s="368"/>
      <c r="J6" s="368"/>
      <c r="K6" s="270"/>
    </row>
    <row r="7" spans="2:11" ht="15" customHeight="1">
      <c r="B7" s="273"/>
      <c r="C7" s="368" t="s">
        <v>1240</v>
      </c>
      <c r="D7" s="368"/>
      <c r="E7" s="368"/>
      <c r="F7" s="368"/>
      <c r="G7" s="368"/>
      <c r="H7" s="368"/>
      <c r="I7" s="368"/>
      <c r="J7" s="368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69" t="s">
        <v>1241</v>
      </c>
      <c r="D9" s="369"/>
      <c r="E9" s="369"/>
      <c r="F9" s="369"/>
      <c r="G9" s="369"/>
      <c r="H9" s="369"/>
      <c r="I9" s="369"/>
      <c r="J9" s="369"/>
      <c r="K9" s="270"/>
    </row>
    <row r="10" spans="2:11" ht="15" customHeight="1">
      <c r="B10" s="273"/>
      <c r="C10" s="272"/>
      <c r="D10" s="370" t="s">
        <v>1242</v>
      </c>
      <c r="E10" s="370"/>
      <c r="F10" s="370"/>
      <c r="G10" s="370"/>
      <c r="H10" s="370"/>
      <c r="I10" s="370"/>
      <c r="J10" s="370"/>
      <c r="K10" s="270"/>
    </row>
    <row r="11" spans="2:11" ht="15" customHeight="1">
      <c r="B11" s="273"/>
      <c r="C11" s="275"/>
      <c r="D11" s="368" t="s">
        <v>1243</v>
      </c>
      <c r="E11" s="368"/>
      <c r="F11" s="368"/>
      <c r="G11" s="368"/>
      <c r="H11" s="368"/>
      <c r="I11" s="368"/>
      <c r="J11" s="368"/>
      <c r="K11" s="270"/>
    </row>
    <row r="12" spans="2:11" ht="12.75" customHeight="1">
      <c r="B12" s="273"/>
      <c r="C12" s="275"/>
      <c r="D12" s="275"/>
      <c r="E12" s="275"/>
      <c r="F12" s="275"/>
      <c r="G12" s="275"/>
      <c r="H12" s="275"/>
      <c r="I12" s="275"/>
      <c r="J12" s="275"/>
      <c r="K12" s="270"/>
    </row>
    <row r="13" spans="2:11" ht="15" customHeight="1">
      <c r="B13" s="273"/>
      <c r="C13" s="275"/>
      <c r="D13" s="370" t="s">
        <v>1244</v>
      </c>
      <c r="E13" s="370"/>
      <c r="F13" s="370"/>
      <c r="G13" s="370"/>
      <c r="H13" s="370"/>
      <c r="I13" s="370"/>
      <c r="J13" s="370"/>
      <c r="K13" s="270"/>
    </row>
    <row r="14" spans="2:11" ht="15" customHeight="1">
      <c r="B14" s="273"/>
      <c r="C14" s="275"/>
      <c r="D14" s="368" t="s">
        <v>1245</v>
      </c>
      <c r="E14" s="368"/>
      <c r="F14" s="368"/>
      <c r="G14" s="368"/>
      <c r="H14" s="368"/>
      <c r="I14" s="368"/>
      <c r="J14" s="368"/>
      <c r="K14" s="270"/>
    </row>
    <row r="15" spans="2:11" ht="15" customHeight="1">
      <c r="B15" s="273"/>
      <c r="C15" s="275"/>
      <c r="D15" s="368" t="s">
        <v>1246</v>
      </c>
      <c r="E15" s="368"/>
      <c r="F15" s="368"/>
      <c r="G15" s="368"/>
      <c r="H15" s="368"/>
      <c r="I15" s="368"/>
      <c r="J15" s="368"/>
      <c r="K15" s="270"/>
    </row>
    <row r="16" spans="2:11" ht="15" customHeight="1">
      <c r="B16" s="273"/>
      <c r="C16" s="275"/>
      <c r="D16" s="275"/>
      <c r="E16" s="276" t="s">
        <v>74</v>
      </c>
      <c r="F16" s="368" t="s">
        <v>1247</v>
      </c>
      <c r="G16" s="368"/>
      <c r="H16" s="368"/>
      <c r="I16" s="368"/>
      <c r="J16" s="368"/>
      <c r="K16" s="270"/>
    </row>
    <row r="17" spans="2:11" ht="15" customHeight="1">
      <c r="B17" s="273"/>
      <c r="C17" s="275"/>
      <c r="D17" s="275"/>
      <c r="E17" s="276" t="s">
        <v>1248</v>
      </c>
      <c r="F17" s="368" t="s">
        <v>1249</v>
      </c>
      <c r="G17" s="368"/>
      <c r="H17" s="368"/>
      <c r="I17" s="368"/>
      <c r="J17" s="368"/>
      <c r="K17" s="270"/>
    </row>
    <row r="18" spans="2:11" ht="15" customHeight="1">
      <c r="B18" s="273"/>
      <c r="C18" s="275"/>
      <c r="D18" s="275"/>
      <c r="E18" s="276" t="s">
        <v>1250</v>
      </c>
      <c r="F18" s="368" t="s">
        <v>1251</v>
      </c>
      <c r="G18" s="368"/>
      <c r="H18" s="368"/>
      <c r="I18" s="368"/>
      <c r="J18" s="368"/>
      <c r="K18" s="270"/>
    </row>
    <row r="19" spans="2:11" ht="15" customHeight="1">
      <c r="B19" s="273"/>
      <c r="C19" s="275"/>
      <c r="D19" s="275"/>
      <c r="E19" s="276" t="s">
        <v>1252</v>
      </c>
      <c r="F19" s="368" t="s">
        <v>1253</v>
      </c>
      <c r="G19" s="368"/>
      <c r="H19" s="368"/>
      <c r="I19" s="368"/>
      <c r="J19" s="368"/>
      <c r="K19" s="270"/>
    </row>
    <row r="20" spans="2:11" ht="15" customHeight="1">
      <c r="B20" s="273"/>
      <c r="C20" s="275"/>
      <c r="D20" s="275"/>
      <c r="E20" s="276" t="s">
        <v>584</v>
      </c>
      <c r="F20" s="368" t="s">
        <v>585</v>
      </c>
      <c r="G20" s="368"/>
      <c r="H20" s="368"/>
      <c r="I20" s="368"/>
      <c r="J20" s="368"/>
      <c r="K20" s="270"/>
    </row>
    <row r="21" spans="2:11" ht="15" customHeight="1">
      <c r="B21" s="273"/>
      <c r="C21" s="275"/>
      <c r="D21" s="275"/>
      <c r="E21" s="276" t="s">
        <v>1254</v>
      </c>
      <c r="F21" s="368" t="s">
        <v>1255</v>
      </c>
      <c r="G21" s="368"/>
      <c r="H21" s="368"/>
      <c r="I21" s="368"/>
      <c r="J21" s="368"/>
      <c r="K21" s="270"/>
    </row>
    <row r="22" spans="2:11" ht="12.75" customHeight="1">
      <c r="B22" s="273"/>
      <c r="C22" s="275"/>
      <c r="D22" s="275"/>
      <c r="E22" s="275"/>
      <c r="F22" s="275"/>
      <c r="G22" s="275"/>
      <c r="H22" s="275"/>
      <c r="I22" s="275"/>
      <c r="J22" s="275"/>
      <c r="K22" s="270"/>
    </row>
    <row r="23" spans="2:11" ht="15" customHeight="1">
      <c r="B23" s="273"/>
      <c r="C23" s="369" t="s">
        <v>1256</v>
      </c>
      <c r="D23" s="369"/>
      <c r="E23" s="369"/>
      <c r="F23" s="369"/>
      <c r="G23" s="369"/>
      <c r="H23" s="369"/>
      <c r="I23" s="369"/>
      <c r="J23" s="369"/>
      <c r="K23" s="270"/>
    </row>
    <row r="24" spans="2:11" ht="15" customHeight="1">
      <c r="B24" s="273"/>
      <c r="C24" s="368" t="s">
        <v>1257</v>
      </c>
      <c r="D24" s="368"/>
      <c r="E24" s="368"/>
      <c r="F24" s="368"/>
      <c r="G24" s="368"/>
      <c r="H24" s="368"/>
      <c r="I24" s="368"/>
      <c r="J24" s="368"/>
      <c r="K24" s="270"/>
    </row>
    <row r="25" spans="2:11" ht="15" customHeight="1">
      <c r="B25" s="273"/>
      <c r="C25" s="272"/>
      <c r="D25" s="371" t="s">
        <v>1258</v>
      </c>
      <c r="E25" s="371"/>
      <c r="F25" s="371"/>
      <c r="G25" s="371"/>
      <c r="H25" s="371"/>
      <c r="I25" s="371"/>
      <c r="J25" s="371"/>
      <c r="K25" s="270"/>
    </row>
    <row r="26" spans="2:11" ht="15" customHeight="1">
      <c r="B26" s="273"/>
      <c r="C26" s="275"/>
      <c r="D26" s="368" t="s">
        <v>1259</v>
      </c>
      <c r="E26" s="368"/>
      <c r="F26" s="368"/>
      <c r="G26" s="368"/>
      <c r="H26" s="368"/>
      <c r="I26" s="368"/>
      <c r="J26" s="368"/>
      <c r="K26" s="270"/>
    </row>
    <row r="27" spans="2:11" ht="12.75" customHeight="1">
      <c r="B27" s="273"/>
      <c r="C27" s="275"/>
      <c r="D27" s="275"/>
      <c r="E27" s="275"/>
      <c r="F27" s="275"/>
      <c r="G27" s="275"/>
      <c r="H27" s="275"/>
      <c r="I27" s="275"/>
      <c r="J27" s="275"/>
      <c r="K27" s="270"/>
    </row>
    <row r="28" spans="2:11" ht="15" customHeight="1">
      <c r="B28" s="273"/>
      <c r="C28" s="275"/>
      <c r="D28" s="371" t="s">
        <v>1260</v>
      </c>
      <c r="E28" s="371"/>
      <c r="F28" s="371"/>
      <c r="G28" s="371"/>
      <c r="H28" s="371"/>
      <c r="I28" s="371"/>
      <c r="J28" s="371"/>
      <c r="K28" s="270"/>
    </row>
    <row r="29" spans="2:11" ht="15" customHeight="1">
      <c r="B29" s="273"/>
      <c r="C29" s="275"/>
      <c r="D29" s="368" t="s">
        <v>1261</v>
      </c>
      <c r="E29" s="368"/>
      <c r="F29" s="368"/>
      <c r="G29" s="368"/>
      <c r="H29" s="368"/>
      <c r="I29" s="368"/>
      <c r="J29" s="368"/>
      <c r="K29" s="270"/>
    </row>
    <row r="30" spans="2:11" ht="12.75" customHeight="1">
      <c r="B30" s="273"/>
      <c r="C30" s="275"/>
      <c r="D30" s="275"/>
      <c r="E30" s="275"/>
      <c r="F30" s="275"/>
      <c r="G30" s="275"/>
      <c r="H30" s="275"/>
      <c r="I30" s="275"/>
      <c r="J30" s="275"/>
      <c r="K30" s="270"/>
    </row>
    <row r="31" spans="2:11" ht="15" customHeight="1">
      <c r="B31" s="273"/>
      <c r="C31" s="275"/>
      <c r="D31" s="371" t="s">
        <v>1262</v>
      </c>
      <c r="E31" s="371"/>
      <c r="F31" s="371"/>
      <c r="G31" s="371"/>
      <c r="H31" s="371"/>
      <c r="I31" s="371"/>
      <c r="J31" s="371"/>
      <c r="K31" s="270"/>
    </row>
    <row r="32" spans="2:11" ht="15" customHeight="1">
      <c r="B32" s="273"/>
      <c r="C32" s="275"/>
      <c r="D32" s="368" t="s">
        <v>1263</v>
      </c>
      <c r="E32" s="368"/>
      <c r="F32" s="368"/>
      <c r="G32" s="368"/>
      <c r="H32" s="368"/>
      <c r="I32" s="368"/>
      <c r="J32" s="368"/>
      <c r="K32" s="270"/>
    </row>
    <row r="33" spans="2:11" ht="15" customHeight="1">
      <c r="B33" s="273"/>
      <c r="C33" s="275"/>
      <c r="D33" s="368" t="s">
        <v>1264</v>
      </c>
      <c r="E33" s="368"/>
      <c r="F33" s="368"/>
      <c r="G33" s="368"/>
      <c r="H33" s="368"/>
      <c r="I33" s="368"/>
      <c r="J33" s="368"/>
      <c r="K33" s="270"/>
    </row>
    <row r="34" spans="2:11" ht="15" customHeight="1">
      <c r="B34" s="273"/>
      <c r="C34" s="275"/>
      <c r="D34" s="272"/>
      <c r="E34" s="277" t="s">
        <v>118</v>
      </c>
      <c r="F34" s="272"/>
      <c r="G34" s="368" t="s">
        <v>1265</v>
      </c>
      <c r="H34" s="368"/>
      <c r="I34" s="368"/>
      <c r="J34" s="368"/>
      <c r="K34" s="270"/>
    </row>
    <row r="35" spans="2:11" ht="30.75" customHeight="1">
      <c r="B35" s="273"/>
      <c r="C35" s="275"/>
      <c r="D35" s="272"/>
      <c r="E35" s="277" t="s">
        <v>1266</v>
      </c>
      <c r="F35" s="272"/>
      <c r="G35" s="368" t="s">
        <v>1267</v>
      </c>
      <c r="H35" s="368"/>
      <c r="I35" s="368"/>
      <c r="J35" s="368"/>
      <c r="K35" s="270"/>
    </row>
    <row r="36" spans="2:11" ht="15" customHeight="1">
      <c r="B36" s="273"/>
      <c r="C36" s="275"/>
      <c r="D36" s="272"/>
      <c r="E36" s="277" t="s">
        <v>48</v>
      </c>
      <c r="F36" s="272"/>
      <c r="G36" s="368" t="s">
        <v>1268</v>
      </c>
      <c r="H36" s="368"/>
      <c r="I36" s="368"/>
      <c r="J36" s="368"/>
      <c r="K36" s="270"/>
    </row>
    <row r="37" spans="2:11" ht="15" customHeight="1">
      <c r="B37" s="273"/>
      <c r="C37" s="275"/>
      <c r="D37" s="272"/>
      <c r="E37" s="277" t="s">
        <v>119</v>
      </c>
      <c r="F37" s="272"/>
      <c r="G37" s="368" t="s">
        <v>1269</v>
      </c>
      <c r="H37" s="368"/>
      <c r="I37" s="368"/>
      <c r="J37" s="368"/>
      <c r="K37" s="270"/>
    </row>
    <row r="38" spans="2:11" ht="15" customHeight="1">
      <c r="B38" s="273"/>
      <c r="C38" s="275"/>
      <c r="D38" s="272"/>
      <c r="E38" s="277" t="s">
        <v>120</v>
      </c>
      <c r="F38" s="272"/>
      <c r="G38" s="368" t="s">
        <v>1270</v>
      </c>
      <c r="H38" s="368"/>
      <c r="I38" s="368"/>
      <c r="J38" s="368"/>
      <c r="K38" s="270"/>
    </row>
    <row r="39" spans="2:11" ht="15" customHeight="1">
      <c r="B39" s="273"/>
      <c r="C39" s="275"/>
      <c r="D39" s="272"/>
      <c r="E39" s="277" t="s">
        <v>121</v>
      </c>
      <c r="F39" s="272"/>
      <c r="G39" s="368" t="s">
        <v>1271</v>
      </c>
      <c r="H39" s="368"/>
      <c r="I39" s="368"/>
      <c r="J39" s="368"/>
      <c r="K39" s="270"/>
    </row>
    <row r="40" spans="2:11" ht="15" customHeight="1">
      <c r="B40" s="273"/>
      <c r="C40" s="275"/>
      <c r="D40" s="272"/>
      <c r="E40" s="277" t="s">
        <v>1272</v>
      </c>
      <c r="F40" s="272"/>
      <c r="G40" s="368" t="s">
        <v>1273</v>
      </c>
      <c r="H40" s="368"/>
      <c r="I40" s="368"/>
      <c r="J40" s="368"/>
      <c r="K40" s="270"/>
    </row>
    <row r="41" spans="2:11" ht="15" customHeight="1">
      <c r="B41" s="273"/>
      <c r="C41" s="275"/>
      <c r="D41" s="272"/>
      <c r="E41" s="277"/>
      <c r="F41" s="272"/>
      <c r="G41" s="368" t="s">
        <v>1274</v>
      </c>
      <c r="H41" s="368"/>
      <c r="I41" s="368"/>
      <c r="J41" s="368"/>
      <c r="K41" s="270"/>
    </row>
    <row r="42" spans="2:11" ht="15" customHeight="1">
      <c r="B42" s="273"/>
      <c r="C42" s="275"/>
      <c r="D42" s="272"/>
      <c r="E42" s="277" t="s">
        <v>1275</v>
      </c>
      <c r="F42" s="272"/>
      <c r="G42" s="368" t="s">
        <v>1276</v>
      </c>
      <c r="H42" s="368"/>
      <c r="I42" s="368"/>
      <c r="J42" s="368"/>
      <c r="K42" s="270"/>
    </row>
    <row r="43" spans="2:11" ht="15" customHeight="1">
      <c r="B43" s="273"/>
      <c r="C43" s="275"/>
      <c r="D43" s="272"/>
      <c r="E43" s="277" t="s">
        <v>123</v>
      </c>
      <c r="F43" s="272"/>
      <c r="G43" s="368" t="s">
        <v>1277</v>
      </c>
      <c r="H43" s="368"/>
      <c r="I43" s="368"/>
      <c r="J43" s="368"/>
      <c r="K43" s="270"/>
    </row>
    <row r="44" spans="2:11" ht="12.75" customHeight="1">
      <c r="B44" s="273"/>
      <c r="C44" s="275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5"/>
      <c r="D45" s="368" t="s">
        <v>1278</v>
      </c>
      <c r="E45" s="368"/>
      <c r="F45" s="368"/>
      <c r="G45" s="368"/>
      <c r="H45" s="368"/>
      <c r="I45" s="368"/>
      <c r="J45" s="368"/>
      <c r="K45" s="270"/>
    </row>
    <row r="46" spans="2:11" ht="15" customHeight="1">
      <c r="B46" s="273"/>
      <c r="C46" s="275"/>
      <c r="D46" s="275"/>
      <c r="E46" s="368" t="s">
        <v>1279</v>
      </c>
      <c r="F46" s="368"/>
      <c r="G46" s="368"/>
      <c r="H46" s="368"/>
      <c r="I46" s="368"/>
      <c r="J46" s="368"/>
      <c r="K46" s="270"/>
    </row>
    <row r="47" spans="2:11" ht="15" customHeight="1">
      <c r="B47" s="273"/>
      <c r="C47" s="275"/>
      <c r="D47" s="275"/>
      <c r="E47" s="368" t="s">
        <v>1280</v>
      </c>
      <c r="F47" s="368"/>
      <c r="G47" s="368"/>
      <c r="H47" s="368"/>
      <c r="I47" s="368"/>
      <c r="J47" s="368"/>
      <c r="K47" s="270"/>
    </row>
    <row r="48" spans="2:11" ht="15" customHeight="1">
      <c r="B48" s="273"/>
      <c r="C48" s="275"/>
      <c r="D48" s="275"/>
      <c r="E48" s="368" t="s">
        <v>1281</v>
      </c>
      <c r="F48" s="368"/>
      <c r="G48" s="368"/>
      <c r="H48" s="368"/>
      <c r="I48" s="368"/>
      <c r="J48" s="368"/>
      <c r="K48" s="270"/>
    </row>
    <row r="49" spans="2:11" ht="15" customHeight="1">
      <c r="B49" s="273"/>
      <c r="C49" s="275"/>
      <c r="D49" s="368" t="s">
        <v>1282</v>
      </c>
      <c r="E49" s="368"/>
      <c r="F49" s="368"/>
      <c r="G49" s="368"/>
      <c r="H49" s="368"/>
      <c r="I49" s="368"/>
      <c r="J49" s="368"/>
      <c r="K49" s="270"/>
    </row>
    <row r="50" spans="2:11" ht="25.5" customHeight="1">
      <c r="B50" s="269"/>
      <c r="C50" s="367" t="s">
        <v>1283</v>
      </c>
      <c r="D50" s="367"/>
      <c r="E50" s="367"/>
      <c r="F50" s="367"/>
      <c r="G50" s="367"/>
      <c r="H50" s="367"/>
      <c r="I50" s="367"/>
      <c r="J50" s="367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68" t="s">
        <v>1284</v>
      </c>
      <c r="D52" s="368"/>
      <c r="E52" s="368"/>
      <c r="F52" s="368"/>
      <c r="G52" s="368"/>
      <c r="H52" s="368"/>
      <c r="I52" s="368"/>
      <c r="J52" s="368"/>
      <c r="K52" s="270"/>
    </row>
    <row r="53" spans="2:11" ht="15" customHeight="1">
      <c r="B53" s="269"/>
      <c r="C53" s="368" t="s">
        <v>1285</v>
      </c>
      <c r="D53" s="368"/>
      <c r="E53" s="368"/>
      <c r="F53" s="368"/>
      <c r="G53" s="368"/>
      <c r="H53" s="368"/>
      <c r="I53" s="368"/>
      <c r="J53" s="368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68" t="s">
        <v>1286</v>
      </c>
      <c r="D55" s="368"/>
      <c r="E55" s="368"/>
      <c r="F55" s="368"/>
      <c r="G55" s="368"/>
      <c r="H55" s="368"/>
      <c r="I55" s="368"/>
      <c r="J55" s="368"/>
      <c r="K55" s="270"/>
    </row>
    <row r="56" spans="2:11" ht="15" customHeight="1">
      <c r="B56" s="269"/>
      <c r="C56" s="275"/>
      <c r="D56" s="368" t="s">
        <v>1287</v>
      </c>
      <c r="E56" s="368"/>
      <c r="F56" s="368"/>
      <c r="G56" s="368"/>
      <c r="H56" s="368"/>
      <c r="I56" s="368"/>
      <c r="J56" s="368"/>
      <c r="K56" s="270"/>
    </row>
    <row r="57" spans="2:11" ht="15" customHeight="1">
      <c r="B57" s="269"/>
      <c r="C57" s="275"/>
      <c r="D57" s="368" t="s">
        <v>1288</v>
      </c>
      <c r="E57" s="368"/>
      <c r="F57" s="368"/>
      <c r="G57" s="368"/>
      <c r="H57" s="368"/>
      <c r="I57" s="368"/>
      <c r="J57" s="368"/>
      <c r="K57" s="270"/>
    </row>
    <row r="58" spans="2:11" ht="15" customHeight="1">
      <c r="B58" s="269"/>
      <c r="C58" s="275"/>
      <c r="D58" s="368" t="s">
        <v>1289</v>
      </c>
      <c r="E58" s="368"/>
      <c r="F58" s="368"/>
      <c r="G58" s="368"/>
      <c r="H58" s="368"/>
      <c r="I58" s="368"/>
      <c r="J58" s="368"/>
      <c r="K58" s="270"/>
    </row>
    <row r="59" spans="2:11" ht="15" customHeight="1">
      <c r="B59" s="269"/>
      <c r="C59" s="275"/>
      <c r="D59" s="368" t="s">
        <v>1290</v>
      </c>
      <c r="E59" s="368"/>
      <c r="F59" s="368"/>
      <c r="G59" s="368"/>
      <c r="H59" s="368"/>
      <c r="I59" s="368"/>
      <c r="J59" s="368"/>
      <c r="K59" s="270"/>
    </row>
    <row r="60" spans="2:11" ht="15" customHeight="1">
      <c r="B60" s="269"/>
      <c r="C60" s="275"/>
      <c r="D60" s="372" t="s">
        <v>1291</v>
      </c>
      <c r="E60" s="372"/>
      <c r="F60" s="372"/>
      <c r="G60" s="372"/>
      <c r="H60" s="372"/>
      <c r="I60" s="372"/>
      <c r="J60" s="372"/>
      <c r="K60" s="270"/>
    </row>
    <row r="61" spans="2:11" ht="15" customHeight="1">
      <c r="B61" s="269"/>
      <c r="C61" s="275"/>
      <c r="D61" s="368" t="s">
        <v>1292</v>
      </c>
      <c r="E61" s="368"/>
      <c r="F61" s="368"/>
      <c r="G61" s="368"/>
      <c r="H61" s="368"/>
      <c r="I61" s="368"/>
      <c r="J61" s="368"/>
      <c r="K61" s="270"/>
    </row>
    <row r="62" spans="2:11" ht="12.75" customHeight="1">
      <c r="B62" s="269"/>
      <c r="C62" s="275"/>
      <c r="D62" s="275"/>
      <c r="E62" s="278"/>
      <c r="F62" s="275"/>
      <c r="G62" s="275"/>
      <c r="H62" s="275"/>
      <c r="I62" s="275"/>
      <c r="J62" s="275"/>
      <c r="K62" s="270"/>
    </row>
    <row r="63" spans="2:11" ht="15" customHeight="1">
      <c r="B63" s="269"/>
      <c r="C63" s="275"/>
      <c r="D63" s="368" t="s">
        <v>1293</v>
      </c>
      <c r="E63" s="368"/>
      <c r="F63" s="368"/>
      <c r="G63" s="368"/>
      <c r="H63" s="368"/>
      <c r="I63" s="368"/>
      <c r="J63" s="368"/>
      <c r="K63" s="270"/>
    </row>
    <row r="64" spans="2:11" ht="15" customHeight="1">
      <c r="B64" s="269"/>
      <c r="C64" s="275"/>
      <c r="D64" s="372" t="s">
        <v>1294</v>
      </c>
      <c r="E64" s="372"/>
      <c r="F64" s="372"/>
      <c r="G64" s="372"/>
      <c r="H64" s="372"/>
      <c r="I64" s="372"/>
      <c r="J64" s="372"/>
      <c r="K64" s="270"/>
    </row>
    <row r="65" spans="2:11" ht="15" customHeight="1">
      <c r="B65" s="269"/>
      <c r="C65" s="275"/>
      <c r="D65" s="368" t="s">
        <v>1295</v>
      </c>
      <c r="E65" s="368"/>
      <c r="F65" s="368"/>
      <c r="G65" s="368"/>
      <c r="H65" s="368"/>
      <c r="I65" s="368"/>
      <c r="J65" s="368"/>
      <c r="K65" s="270"/>
    </row>
    <row r="66" spans="2:11" ht="15" customHeight="1">
      <c r="B66" s="269"/>
      <c r="C66" s="275"/>
      <c r="D66" s="368" t="s">
        <v>1296</v>
      </c>
      <c r="E66" s="368"/>
      <c r="F66" s="368"/>
      <c r="G66" s="368"/>
      <c r="H66" s="368"/>
      <c r="I66" s="368"/>
      <c r="J66" s="368"/>
      <c r="K66" s="270"/>
    </row>
    <row r="67" spans="2:11" ht="15" customHeight="1">
      <c r="B67" s="269"/>
      <c r="C67" s="275"/>
      <c r="D67" s="368" t="s">
        <v>1297</v>
      </c>
      <c r="E67" s="368"/>
      <c r="F67" s="368"/>
      <c r="G67" s="368"/>
      <c r="H67" s="368"/>
      <c r="I67" s="368"/>
      <c r="J67" s="368"/>
      <c r="K67" s="270"/>
    </row>
    <row r="68" spans="2:11" ht="15" customHeight="1">
      <c r="B68" s="269"/>
      <c r="C68" s="275"/>
      <c r="D68" s="368" t="s">
        <v>1298</v>
      </c>
      <c r="E68" s="368"/>
      <c r="F68" s="368"/>
      <c r="G68" s="368"/>
      <c r="H68" s="368"/>
      <c r="I68" s="368"/>
      <c r="J68" s="368"/>
      <c r="K68" s="270"/>
    </row>
    <row r="69" spans="2:11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373" t="s">
        <v>92</v>
      </c>
      <c r="D73" s="373"/>
      <c r="E73" s="373"/>
      <c r="F73" s="373"/>
      <c r="G73" s="373"/>
      <c r="H73" s="373"/>
      <c r="I73" s="373"/>
      <c r="J73" s="373"/>
      <c r="K73" s="288"/>
    </row>
    <row r="74" spans="2:11" ht="17.25" customHeight="1">
      <c r="B74" s="287"/>
      <c r="C74" s="289" t="s">
        <v>1299</v>
      </c>
      <c r="D74" s="289"/>
      <c r="E74" s="289"/>
      <c r="F74" s="289" t="s">
        <v>1300</v>
      </c>
      <c r="G74" s="290"/>
      <c r="H74" s="289" t="s">
        <v>119</v>
      </c>
      <c r="I74" s="289" t="s">
        <v>52</v>
      </c>
      <c r="J74" s="289" t="s">
        <v>1301</v>
      </c>
      <c r="K74" s="288"/>
    </row>
    <row r="75" spans="2:11" ht="17.25" customHeight="1">
      <c r="B75" s="287"/>
      <c r="C75" s="291" t="s">
        <v>1302</v>
      </c>
      <c r="D75" s="291"/>
      <c r="E75" s="291"/>
      <c r="F75" s="292" t="s">
        <v>1303</v>
      </c>
      <c r="G75" s="293"/>
      <c r="H75" s="291"/>
      <c r="I75" s="291"/>
      <c r="J75" s="291" t="s">
        <v>1304</v>
      </c>
      <c r="K75" s="288"/>
    </row>
    <row r="76" spans="2:11" ht="5.25" customHeight="1">
      <c r="B76" s="287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>
      <c r="B77" s="287"/>
      <c r="C77" s="277" t="s">
        <v>48</v>
      </c>
      <c r="D77" s="294"/>
      <c r="E77" s="294"/>
      <c r="F77" s="296" t="s">
        <v>1305</v>
      </c>
      <c r="G77" s="295"/>
      <c r="H77" s="277" t="s">
        <v>1306</v>
      </c>
      <c r="I77" s="277" t="s">
        <v>1307</v>
      </c>
      <c r="J77" s="277">
        <v>20</v>
      </c>
      <c r="K77" s="288"/>
    </row>
    <row r="78" spans="2:11" ht="15" customHeight="1">
      <c r="B78" s="287"/>
      <c r="C78" s="277" t="s">
        <v>1308</v>
      </c>
      <c r="D78" s="277"/>
      <c r="E78" s="277"/>
      <c r="F78" s="296" t="s">
        <v>1305</v>
      </c>
      <c r="G78" s="295"/>
      <c r="H78" s="277" t="s">
        <v>1309</v>
      </c>
      <c r="I78" s="277" t="s">
        <v>1307</v>
      </c>
      <c r="J78" s="277">
        <v>120</v>
      </c>
      <c r="K78" s="288"/>
    </row>
    <row r="79" spans="2:11" ht="15" customHeight="1">
      <c r="B79" s="297"/>
      <c r="C79" s="277" t="s">
        <v>1310</v>
      </c>
      <c r="D79" s="277"/>
      <c r="E79" s="277"/>
      <c r="F79" s="296" t="s">
        <v>1311</v>
      </c>
      <c r="G79" s="295"/>
      <c r="H79" s="277" t="s">
        <v>1312</v>
      </c>
      <c r="I79" s="277" t="s">
        <v>1307</v>
      </c>
      <c r="J79" s="277">
        <v>50</v>
      </c>
      <c r="K79" s="288"/>
    </row>
    <row r="80" spans="2:11" ht="15" customHeight="1">
      <c r="B80" s="297"/>
      <c r="C80" s="277" t="s">
        <v>1313</v>
      </c>
      <c r="D80" s="277"/>
      <c r="E80" s="277"/>
      <c r="F80" s="296" t="s">
        <v>1305</v>
      </c>
      <c r="G80" s="295"/>
      <c r="H80" s="277" t="s">
        <v>1314</v>
      </c>
      <c r="I80" s="277" t="s">
        <v>1315</v>
      </c>
      <c r="J80" s="277"/>
      <c r="K80" s="288"/>
    </row>
    <row r="81" spans="2:11" ht="15" customHeight="1">
      <c r="B81" s="297"/>
      <c r="C81" s="298" t="s">
        <v>1316</v>
      </c>
      <c r="D81" s="298"/>
      <c r="E81" s="298"/>
      <c r="F81" s="299" t="s">
        <v>1311</v>
      </c>
      <c r="G81" s="298"/>
      <c r="H81" s="298" t="s">
        <v>1317</v>
      </c>
      <c r="I81" s="298" t="s">
        <v>1307</v>
      </c>
      <c r="J81" s="298">
        <v>15</v>
      </c>
      <c r="K81" s="288"/>
    </row>
    <row r="82" spans="2:11" ht="15" customHeight="1">
      <c r="B82" s="297"/>
      <c r="C82" s="298" t="s">
        <v>1318</v>
      </c>
      <c r="D82" s="298"/>
      <c r="E82" s="298"/>
      <c r="F82" s="299" t="s">
        <v>1311</v>
      </c>
      <c r="G82" s="298"/>
      <c r="H82" s="298" t="s">
        <v>1319</v>
      </c>
      <c r="I82" s="298" t="s">
        <v>1307</v>
      </c>
      <c r="J82" s="298">
        <v>15</v>
      </c>
      <c r="K82" s="288"/>
    </row>
    <row r="83" spans="2:11" ht="15" customHeight="1">
      <c r="B83" s="297"/>
      <c r="C83" s="298" t="s">
        <v>1320</v>
      </c>
      <c r="D83" s="298"/>
      <c r="E83" s="298"/>
      <c r="F83" s="299" t="s">
        <v>1311</v>
      </c>
      <c r="G83" s="298"/>
      <c r="H83" s="298" t="s">
        <v>1321</v>
      </c>
      <c r="I83" s="298" t="s">
        <v>1307</v>
      </c>
      <c r="J83" s="298">
        <v>20</v>
      </c>
      <c r="K83" s="288"/>
    </row>
    <row r="84" spans="2:11" ht="15" customHeight="1">
      <c r="B84" s="297"/>
      <c r="C84" s="298" t="s">
        <v>1322</v>
      </c>
      <c r="D84" s="298"/>
      <c r="E84" s="298"/>
      <c r="F84" s="299" t="s">
        <v>1311</v>
      </c>
      <c r="G84" s="298"/>
      <c r="H84" s="298" t="s">
        <v>1323</v>
      </c>
      <c r="I84" s="298" t="s">
        <v>1307</v>
      </c>
      <c r="J84" s="298">
        <v>20</v>
      </c>
      <c r="K84" s="288"/>
    </row>
    <row r="85" spans="2:11" ht="15" customHeight="1">
      <c r="B85" s="297"/>
      <c r="C85" s="277" t="s">
        <v>1324</v>
      </c>
      <c r="D85" s="277"/>
      <c r="E85" s="277"/>
      <c r="F85" s="296" t="s">
        <v>1311</v>
      </c>
      <c r="G85" s="295"/>
      <c r="H85" s="277" t="s">
        <v>1325</v>
      </c>
      <c r="I85" s="277" t="s">
        <v>1307</v>
      </c>
      <c r="J85" s="277">
        <v>50</v>
      </c>
      <c r="K85" s="288"/>
    </row>
    <row r="86" spans="2:11" ht="15" customHeight="1">
      <c r="B86" s="297"/>
      <c r="C86" s="277" t="s">
        <v>1326</v>
      </c>
      <c r="D86" s="277"/>
      <c r="E86" s="277"/>
      <c r="F86" s="296" t="s">
        <v>1311</v>
      </c>
      <c r="G86" s="295"/>
      <c r="H86" s="277" t="s">
        <v>1327</v>
      </c>
      <c r="I86" s="277" t="s">
        <v>1307</v>
      </c>
      <c r="J86" s="277">
        <v>20</v>
      </c>
      <c r="K86" s="288"/>
    </row>
    <row r="87" spans="2:11" ht="15" customHeight="1">
      <c r="B87" s="297"/>
      <c r="C87" s="277" t="s">
        <v>1328</v>
      </c>
      <c r="D87" s="277"/>
      <c r="E87" s="277"/>
      <c r="F87" s="296" t="s">
        <v>1311</v>
      </c>
      <c r="G87" s="295"/>
      <c r="H87" s="277" t="s">
        <v>1329</v>
      </c>
      <c r="I87" s="277" t="s">
        <v>1307</v>
      </c>
      <c r="J87" s="277">
        <v>20</v>
      </c>
      <c r="K87" s="288"/>
    </row>
    <row r="88" spans="2:11" ht="15" customHeight="1">
      <c r="B88" s="297"/>
      <c r="C88" s="277" t="s">
        <v>1330</v>
      </c>
      <c r="D88" s="277"/>
      <c r="E88" s="277"/>
      <c r="F88" s="296" t="s">
        <v>1311</v>
      </c>
      <c r="G88" s="295"/>
      <c r="H88" s="277" t="s">
        <v>1331</v>
      </c>
      <c r="I88" s="277" t="s">
        <v>1307</v>
      </c>
      <c r="J88" s="277">
        <v>50</v>
      </c>
      <c r="K88" s="288"/>
    </row>
    <row r="89" spans="2:11" ht="15" customHeight="1">
      <c r="B89" s="297"/>
      <c r="C89" s="277" t="s">
        <v>1332</v>
      </c>
      <c r="D89" s="277"/>
      <c r="E89" s="277"/>
      <c r="F89" s="296" t="s">
        <v>1311</v>
      </c>
      <c r="G89" s="295"/>
      <c r="H89" s="277" t="s">
        <v>1332</v>
      </c>
      <c r="I89" s="277" t="s">
        <v>1307</v>
      </c>
      <c r="J89" s="277">
        <v>50</v>
      </c>
      <c r="K89" s="288"/>
    </row>
    <row r="90" spans="2:11" ht="15" customHeight="1">
      <c r="B90" s="297"/>
      <c r="C90" s="277" t="s">
        <v>124</v>
      </c>
      <c r="D90" s="277"/>
      <c r="E90" s="277"/>
      <c r="F90" s="296" t="s">
        <v>1311</v>
      </c>
      <c r="G90" s="295"/>
      <c r="H90" s="277" t="s">
        <v>1333</v>
      </c>
      <c r="I90" s="277" t="s">
        <v>1307</v>
      </c>
      <c r="J90" s="277">
        <v>255</v>
      </c>
      <c r="K90" s="288"/>
    </row>
    <row r="91" spans="2:11" ht="15" customHeight="1">
      <c r="B91" s="297"/>
      <c r="C91" s="277" t="s">
        <v>1334</v>
      </c>
      <c r="D91" s="277"/>
      <c r="E91" s="277"/>
      <c r="F91" s="296" t="s">
        <v>1305</v>
      </c>
      <c r="G91" s="295"/>
      <c r="H91" s="277" t="s">
        <v>1335</v>
      </c>
      <c r="I91" s="277" t="s">
        <v>1336</v>
      </c>
      <c r="J91" s="277"/>
      <c r="K91" s="288"/>
    </row>
    <row r="92" spans="2:11" ht="15" customHeight="1">
      <c r="B92" s="297"/>
      <c r="C92" s="277" t="s">
        <v>1337</v>
      </c>
      <c r="D92" s="277"/>
      <c r="E92" s="277"/>
      <c r="F92" s="296" t="s">
        <v>1305</v>
      </c>
      <c r="G92" s="295"/>
      <c r="H92" s="277" t="s">
        <v>1338</v>
      </c>
      <c r="I92" s="277" t="s">
        <v>1339</v>
      </c>
      <c r="J92" s="277"/>
      <c r="K92" s="288"/>
    </row>
    <row r="93" spans="2:11" ht="15" customHeight="1">
      <c r="B93" s="297"/>
      <c r="C93" s="277" t="s">
        <v>1340</v>
      </c>
      <c r="D93" s="277"/>
      <c r="E93" s="277"/>
      <c r="F93" s="296" t="s">
        <v>1305</v>
      </c>
      <c r="G93" s="295"/>
      <c r="H93" s="277" t="s">
        <v>1340</v>
      </c>
      <c r="I93" s="277" t="s">
        <v>1339</v>
      </c>
      <c r="J93" s="277"/>
      <c r="K93" s="288"/>
    </row>
    <row r="94" spans="2:11" ht="15" customHeight="1">
      <c r="B94" s="297"/>
      <c r="C94" s="277" t="s">
        <v>33</v>
      </c>
      <c r="D94" s="277"/>
      <c r="E94" s="277"/>
      <c r="F94" s="296" t="s">
        <v>1305</v>
      </c>
      <c r="G94" s="295"/>
      <c r="H94" s="277" t="s">
        <v>1341</v>
      </c>
      <c r="I94" s="277" t="s">
        <v>1339</v>
      </c>
      <c r="J94" s="277"/>
      <c r="K94" s="288"/>
    </row>
    <row r="95" spans="2:11" ht="15" customHeight="1">
      <c r="B95" s="297"/>
      <c r="C95" s="277" t="s">
        <v>43</v>
      </c>
      <c r="D95" s="277"/>
      <c r="E95" s="277"/>
      <c r="F95" s="296" t="s">
        <v>1305</v>
      </c>
      <c r="G95" s="295"/>
      <c r="H95" s="277" t="s">
        <v>1342</v>
      </c>
      <c r="I95" s="277" t="s">
        <v>1339</v>
      </c>
      <c r="J95" s="277"/>
      <c r="K95" s="288"/>
    </row>
    <row r="96" spans="2:11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373" t="s">
        <v>1343</v>
      </c>
      <c r="D100" s="373"/>
      <c r="E100" s="373"/>
      <c r="F100" s="373"/>
      <c r="G100" s="373"/>
      <c r="H100" s="373"/>
      <c r="I100" s="373"/>
      <c r="J100" s="373"/>
      <c r="K100" s="288"/>
    </row>
    <row r="101" spans="2:11" ht="17.25" customHeight="1">
      <c r="B101" s="287"/>
      <c r="C101" s="289" t="s">
        <v>1299</v>
      </c>
      <c r="D101" s="289"/>
      <c r="E101" s="289"/>
      <c r="F101" s="289" t="s">
        <v>1300</v>
      </c>
      <c r="G101" s="290"/>
      <c r="H101" s="289" t="s">
        <v>119</v>
      </c>
      <c r="I101" s="289" t="s">
        <v>52</v>
      </c>
      <c r="J101" s="289" t="s">
        <v>1301</v>
      </c>
      <c r="K101" s="288"/>
    </row>
    <row r="102" spans="2:11" ht="17.25" customHeight="1">
      <c r="B102" s="287"/>
      <c r="C102" s="291" t="s">
        <v>1302</v>
      </c>
      <c r="D102" s="291"/>
      <c r="E102" s="291"/>
      <c r="F102" s="292" t="s">
        <v>1303</v>
      </c>
      <c r="G102" s="293"/>
      <c r="H102" s="291"/>
      <c r="I102" s="291"/>
      <c r="J102" s="291" t="s">
        <v>1304</v>
      </c>
      <c r="K102" s="288"/>
    </row>
    <row r="103" spans="2:11" ht="5.25" customHeight="1">
      <c r="B103" s="287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>
      <c r="B104" s="287"/>
      <c r="C104" s="277" t="s">
        <v>48</v>
      </c>
      <c r="D104" s="294"/>
      <c r="E104" s="294"/>
      <c r="F104" s="296" t="s">
        <v>1305</v>
      </c>
      <c r="G104" s="305"/>
      <c r="H104" s="277" t="s">
        <v>1344</v>
      </c>
      <c r="I104" s="277" t="s">
        <v>1307</v>
      </c>
      <c r="J104" s="277">
        <v>20</v>
      </c>
      <c r="K104" s="288"/>
    </row>
    <row r="105" spans="2:11" ht="15" customHeight="1">
      <c r="B105" s="287"/>
      <c r="C105" s="277" t="s">
        <v>1308</v>
      </c>
      <c r="D105" s="277"/>
      <c r="E105" s="277"/>
      <c r="F105" s="296" t="s">
        <v>1305</v>
      </c>
      <c r="G105" s="277"/>
      <c r="H105" s="277" t="s">
        <v>1344</v>
      </c>
      <c r="I105" s="277" t="s">
        <v>1307</v>
      </c>
      <c r="J105" s="277">
        <v>120</v>
      </c>
      <c r="K105" s="288"/>
    </row>
    <row r="106" spans="2:11" ht="15" customHeight="1">
      <c r="B106" s="297"/>
      <c r="C106" s="277" t="s">
        <v>1310</v>
      </c>
      <c r="D106" s="277"/>
      <c r="E106" s="277"/>
      <c r="F106" s="296" t="s">
        <v>1311</v>
      </c>
      <c r="G106" s="277"/>
      <c r="H106" s="277" t="s">
        <v>1344</v>
      </c>
      <c r="I106" s="277" t="s">
        <v>1307</v>
      </c>
      <c r="J106" s="277">
        <v>50</v>
      </c>
      <c r="K106" s="288"/>
    </row>
    <row r="107" spans="2:11" ht="15" customHeight="1">
      <c r="B107" s="297"/>
      <c r="C107" s="277" t="s">
        <v>1313</v>
      </c>
      <c r="D107" s="277"/>
      <c r="E107" s="277"/>
      <c r="F107" s="296" t="s">
        <v>1305</v>
      </c>
      <c r="G107" s="277"/>
      <c r="H107" s="277" t="s">
        <v>1344</v>
      </c>
      <c r="I107" s="277" t="s">
        <v>1315</v>
      </c>
      <c r="J107" s="277"/>
      <c r="K107" s="288"/>
    </row>
    <row r="108" spans="2:11" ht="15" customHeight="1">
      <c r="B108" s="297"/>
      <c r="C108" s="277" t="s">
        <v>1324</v>
      </c>
      <c r="D108" s="277"/>
      <c r="E108" s="277"/>
      <c r="F108" s="296" t="s">
        <v>1311</v>
      </c>
      <c r="G108" s="277"/>
      <c r="H108" s="277" t="s">
        <v>1344</v>
      </c>
      <c r="I108" s="277" t="s">
        <v>1307</v>
      </c>
      <c r="J108" s="277">
        <v>50</v>
      </c>
      <c r="K108" s="288"/>
    </row>
    <row r="109" spans="2:11" ht="15" customHeight="1">
      <c r="B109" s="297"/>
      <c r="C109" s="277" t="s">
        <v>1332</v>
      </c>
      <c r="D109" s="277"/>
      <c r="E109" s="277"/>
      <c r="F109" s="296" t="s">
        <v>1311</v>
      </c>
      <c r="G109" s="277"/>
      <c r="H109" s="277" t="s">
        <v>1344</v>
      </c>
      <c r="I109" s="277" t="s">
        <v>1307</v>
      </c>
      <c r="J109" s="277">
        <v>50</v>
      </c>
      <c r="K109" s="288"/>
    </row>
    <row r="110" spans="2:11" ht="15" customHeight="1">
      <c r="B110" s="297"/>
      <c r="C110" s="277" t="s">
        <v>1330</v>
      </c>
      <c r="D110" s="277"/>
      <c r="E110" s="277"/>
      <c r="F110" s="296" t="s">
        <v>1311</v>
      </c>
      <c r="G110" s="277"/>
      <c r="H110" s="277" t="s">
        <v>1344</v>
      </c>
      <c r="I110" s="277" t="s">
        <v>1307</v>
      </c>
      <c r="J110" s="277">
        <v>50</v>
      </c>
      <c r="K110" s="288"/>
    </row>
    <row r="111" spans="2:11" ht="15" customHeight="1">
      <c r="B111" s="297"/>
      <c r="C111" s="277" t="s">
        <v>48</v>
      </c>
      <c r="D111" s="277"/>
      <c r="E111" s="277"/>
      <c r="F111" s="296" t="s">
        <v>1305</v>
      </c>
      <c r="G111" s="277"/>
      <c r="H111" s="277" t="s">
        <v>1345</v>
      </c>
      <c r="I111" s="277" t="s">
        <v>1307</v>
      </c>
      <c r="J111" s="277">
        <v>20</v>
      </c>
      <c r="K111" s="288"/>
    </row>
    <row r="112" spans="2:11" ht="15" customHeight="1">
      <c r="B112" s="297"/>
      <c r="C112" s="277" t="s">
        <v>1346</v>
      </c>
      <c r="D112" s="277"/>
      <c r="E112" s="277"/>
      <c r="F112" s="296" t="s">
        <v>1305</v>
      </c>
      <c r="G112" s="277"/>
      <c r="H112" s="277" t="s">
        <v>1347</v>
      </c>
      <c r="I112" s="277" t="s">
        <v>1307</v>
      </c>
      <c r="J112" s="277">
        <v>120</v>
      </c>
      <c r="K112" s="288"/>
    </row>
    <row r="113" spans="2:11" ht="15" customHeight="1">
      <c r="B113" s="297"/>
      <c r="C113" s="277" t="s">
        <v>33</v>
      </c>
      <c r="D113" s="277"/>
      <c r="E113" s="277"/>
      <c r="F113" s="296" t="s">
        <v>1305</v>
      </c>
      <c r="G113" s="277"/>
      <c r="H113" s="277" t="s">
        <v>1348</v>
      </c>
      <c r="I113" s="277" t="s">
        <v>1339</v>
      </c>
      <c r="J113" s="277"/>
      <c r="K113" s="288"/>
    </row>
    <row r="114" spans="2:11" ht="15" customHeight="1">
      <c r="B114" s="297"/>
      <c r="C114" s="277" t="s">
        <v>43</v>
      </c>
      <c r="D114" s="277"/>
      <c r="E114" s="277"/>
      <c r="F114" s="296" t="s">
        <v>1305</v>
      </c>
      <c r="G114" s="277"/>
      <c r="H114" s="277" t="s">
        <v>1349</v>
      </c>
      <c r="I114" s="277" t="s">
        <v>1339</v>
      </c>
      <c r="J114" s="277"/>
      <c r="K114" s="288"/>
    </row>
    <row r="115" spans="2:11" ht="15" customHeight="1">
      <c r="B115" s="297"/>
      <c r="C115" s="277" t="s">
        <v>52</v>
      </c>
      <c r="D115" s="277"/>
      <c r="E115" s="277"/>
      <c r="F115" s="296" t="s">
        <v>1305</v>
      </c>
      <c r="G115" s="277"/>
      <c r="H115" s="277" t="s">
        <v>1350</v>
      </c>
      <c r="I115" s="277" t="s">
        <v>1351</v>
      </c>
      <c r="J115" s="277"/>
      <c r="K115" s="288"/>
    </row>
    <row r="116" spans="2:11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>
      <c r="B117" s="274"/>
      <c r="C117" s="272"/>
      <c r="D117" s="272"/>
      <c r="E117" s="272"/>
      <c r="F117" s="307"/>
      <c r="G117" s="272"/>
      <c r="H117" s="272"/>
      <c r="I117" s="272"/>
      <c r="J117" s="272"/>
      <c r="K117" s="274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66" t="s">
        <v>1352</v>
      </c>
      <c r="D120" s="366"/>
      <c r="E120" s="366"/>
      <c r="F120" s="366"/>
      <c r="G120" s="366"/>
      <c r="H120" s="366"/>
      <c r="I120" s="366"/>
      <c r="J120" s="366"/>
      <c r="K120" s="312"/>
    </row>
    <row r="121" spans="2:11" ht="17.25" customHeight="1">
      <c r="B121" s="313"/>
      <c r="C121" s="289" t="s">
        <v>1299</v>
      </c>
      <c r="D121" s="289"/>
      <c r="E121" s="289"/>
      <c r="F121" s="289" t="s">
        <v>1300</v>
      </c>
      <c r="G121" s="290"/>
      <c r="H121" s="289" t="s">
        <v>119</v>
      </c>
      <c r="I121" s="289" t="s">
        <v>52</v>
      </c>
      <c r="J121" s="289" t="s">
        <v>1301</v>
      </c>
      <c r="K121" s="314"/>
    </row>
    <row r="122" spans="2:11" ht="17.25" customHeight="1">
      <c r="B122" s="313"/>
      <c r="C122" s="291" t="s">
        <v>1302</v>
      </c>
      <c r="D122" s="291"/>
      <c r="E122" s="291"/>
      <c r="F122" s="292" t="s">
        <v>1303</v>
      </c>
      <c r="G122" s="293"/>
      <c r="H122" s="291"/>
      <c r="I122" s="291"/>
      <c r="J122" s="291" t="s">
        <v>1304</v>
      </c>
      <c r="K122" s="314"/>
    </row>
    <row r="123" spans="2:11" ht="5.25" customHeight="1">
      <c r="B123" s="315"/>
      <c r="C123" s="294"/>
      <c r="D123" s="294"/>
      <c r="E123" s="294"/>
      <c r="F123" s="294"/>
      <c r="G123" s="277"/>
      <c r="H123" s="294"/>
      <c r="I123" s="294"/>
      <c r="J123" s="294"/>
      <c r="K123" s="316"/>
    </row>
    <row r="124" spans="2:11" ht="15" customHeight="1">
      <c r="B124" s="315"/>
      <c r="C124" s="277" t="s">
        <v>1308</v>
      </c>
      <c r="D124" s="294"/>
      <c r="E124" s="294"/>
      <c r="F124" s="296" t="s">
        <v>1305</v>
      </c>
      <c r="G124" s="277"/>
      <c r="H124" s="277" t="s">
        <v>1344</v>
      </c>
      <c r="I124" s="277" t="s">
        <v>1307</v>
      </c>
      <c r="J124" s="277">
        <v>120</v>
      </c>
      <c r="K124" s="317"/>
    </row>
    <row r="125" spans="2:11" ht="15" customHeight="1">
      <c r="B125" s="315"/>
      <c r="C125" s="277" t="s">
        <v>1353</v>
      </c>
      <c r="D125" s="277"/>
      <c r="E125" s="277"/>
      <c r="F125" s="296" t="s">
        <v>1305</v>
      </c>
      <c r="G125" s="277"/>
      <c r="H125" s="277" t="s">
        <v>1354</v>
      </c>
      <c r="I125" s="277" t="s">
        <v>1307</v>
      </c>
      <c r="J125" s="277" t="s">
        <v>1355</v>
      </c>
      <c r="K125" s="317"/>
    </row>
    <row r="126" spans="2:11" ht="15" customHeight="1">
      <c r="B126" s="315"/>
      <c r="C126" s="277" t="s">
        <v>1254</v>
      </c>
      <c r="D126" s="277"/>
      <c r="E126" s="277"/>
      <c r="F126" s="296" t="s">
        <v>1305</v>
      </c>
      <c r="G126" s="277"/>
      <c r="H126" s="277" t="s">
        <v>1356</v>
      </c>
      <c r="I126" s="277" t="s">
        <v>1307</v>
      </c>
      <c r="J126" s="277" t="s">
        <v>1355</v>
      </c>
      <c r="K126" s="317"/>
    </row>
    <row r="127" spans="2:11" ht="15" customHeight="1">
      <c r="B127" s="315"/>
      <c r="C127" s="277" t="s">
        <v>1316</v>
      </c>
      <c r="D127" s="277"/>
      <c r="E127" s="277"/>
      <c r="F127" s="296" t="s">
        <v>1311</v>
      </c>
      <c r="G127" s="277"/>
      <c r="H127" s="277" t="s">
        <v>1317</v>
      </c>
      <c r="I127" s="277" t="s">
        <v>1307</v>
      </c>
      <c r="J127" s="277">
        <v>15</v>
      </c>
      <c r="K127" s="317"/>
    </row>
    <row r="128" spans="2:11" ht="15" customHeight="1">
      <c r="B128" s="315"/>
      <c r="C128" s="298" t="s">
        <v>1318</v>
      </c>
      <c r="D128" s="298"/>
      <c r="E128" s="298"/>
      <c r="F128" s="299" t="s">
        <v>1311</v>
      </c>
      <c r="G128" s="298"/>
      <c r="H128" s="298" t="s">
        <v>1319</v>
      </c>
      <c r="I128" s="298" t="s">
        <v>1307</v>
      </c>
      <c r="J128" s="298">
        <v>15</v>
      </c>
      <c r="K128" s="317"/>
    </row>
    <row r="129" spans="2:11" ht="15" customHeight="1">
      <c r="B129" s="315"/>
      <c r="C129" s="298" t="s">
        <v>1320</v>
      </c>
      <c r="D129" s="298"/>
      <c r="E129" s="298"/>
      <c r="F129" s="299" t="s">
        <v>1311</v>
      </c>
      <c r="G129" s="298"/>
      <c r="H129" s="298" t="s">
        <v>1321</v>
      </c>
      <c r="I129" s="298" t="s">
        <v>1307</v>
      </c>
      <c r="J129" s="298">
        <v>20</v>
      </c>
      <c r="K129" s="317"/>
    </row>
    <row r="130" spans="2:11" ht="15" customHeight="1">
      <c r="B130" s="315"/>
      <c r="C130" s="298" t="s">
        <v>1322</v>
      </c>
      <c r="D130" s="298"/>
      <c r="E130" s="298"/>
      <c r="F130" s="299" t="s">
        <v>1311</v>
      </c>
      <c r="G130" s="298"/>
      <c r="H130" s="298" t="s">
        <v>1323</v>
      </c>
      <c r="I130" s="298" t="s">
        <v>1307</v>
      </c>
      <c r="J130" s="298">
        <v>20</v>
      </c>
      <c r="K130" s="317"/>
    </row>
    <row r="131" spans="2:11" ht="15" customHeight="1">
      <c r="B131" s="315"/>
      <c r="C131" s="277" t="s">
        <v>1310</v>
      </c>
      <c r="D131" s="277"/>
      <c r="E131" s="277"/>
      <c r="F131" s="296" t="s">
        <v>1311</v>
      </c>
      <c r="G131" s="277"/>
      <c r="H131" s="277" t="s">
        <v>1344</v>
      </c>
      <c r="I131" s="277" t="s">
        <v>1307</v>
      </c>
      <c r="J131" s="277">
        <v>50</v>
      </c>
      <c r="K131" s="317"/>
    </row>
    <row r="132" spans="2:11" ht="15" customHeight="1">
      <c r="B132" s="315"/>
      <c r="C132" s="277" t="s">
        <v>1324</v>
      </c>
      <c r="D132" s="277"/>
      <c r="E132" s="277"/>
      <c r="F132" s="296" t="s">
        <v>1311</v>
      </c>
      <c r="G132" s="277"/>
      <c r="H132" s="277" t="s">
        <v>1344</v>
      </c>
      <c r="I132" s="277" t="s">
        <v>1307</v>
      </c>
      <c r="J132" s="277">
        <v>50</v>
      </c>
      <c r="K132" s="317"/>
    </row>
    <row r="133" spans="2:11" ht="15" customHeight="1">
      <c r="B133" s="315"/>
      <c r="C133" s="277" t="s">
        <v>1330</v>
      </c>
      <c r="D133" s="277"/>
      <c r="E133" s="277"/>
      <c r="F133" s="296" t="s">
        <v>1311</v>
      </c>
      <c r="G133" s="277"/>
      <c r="H133" s="277" t="s">
        <v>1344</v>
      </c>
      <c r="I133" s="277" t="s">
        <v>1307</v>
      </c>
      <c r="J133" s="277">
        <v>50</v>
      </c>
      <c r="K133" s="317"/>
    </row>
    <row r="134" spans="2:11" ht="15" customHeight="1">
      <c r="B134" s="315"/>
      <c r="C134" s="277" t="s">
        <v>1332</v>
      </c>
      <c r="D134" s="277"/>
      <c r="E134" s="277"/>
      <c r="F134" s="296" t="s">
        <v>1311</v>
      </c>
      <c r="G134" s="277"/>
      <c r="H134" s="277" t="s">
        <v>1344</v>
      </c>
      <c r="I134" s="277" t="s">
        <v>1307</v>
      </c>
      <c r="J134" s="277">
        <v>50</v>
      </c>
      <c r="K134" s="317"/>
    </row>
    <row r="135" spans="2:11" ht="15" customHeight="1">
      <c r="B135" s="315"/>
      <c r="C135" s="277" t="s">
        <v>124</v>
      </c>
      <c r="D135" s="277"/>
      <c r="E135" s="277"/>
      <c r="F135" s="296" t="s">
        <v>1311</v>
      </c>
      <c r="G135" s="277"/>
      <c r="H135" s="277" t="s">
        <v>1357</v>
      </c>
      <c r="I135" s="277" t="s">
        <v>1307</v>
      </c>
      <c r="J135" s="277">
        <v>255</v>
      </c>
      <c r="K135" s="317"/>
    </row>
    <row r="136" spans="2:11" ht="15" customHeight="1">
      <c r="B136" s="315"/>
      <c r="C136" s="277" t="s">
        <v>1334</v>
      </c>
      <c r="D136" s="277"/>
      <c r="E136" s="277"/>
      <c r="F136" s="296" t="s">
        <v>1305</v>
      </c>
      <c r="G136" s="277"/>
      <c r="H136" s="277" t="s">
        <v>1358</v>
      </c>
      <c r="I136" s="277" t="s">
        <v>1336</v>
      </c>
      <c r="J136" s="277"/>
      <c r="K136" s="317"/>
    </row>
    <row r="137" spans="2:11" ht="15" customHeight="1">
      <c r="B137" s="315"/>
      <c r="C137" s="277" t="s">
        <v>1337</v>
      </c>
      <c r="D137" s="277"/>
      <c r="E137" s="277"/>
      <c r="F137" s="296" t="s">
        <v>1305</v>
      </c>
      <c r="G137" s="277"/>
      <c r="H137" s="277" t="s">
        <v>1359</v>
      </c>
      <c r="I137" s="277" t="s">
        <v>1339</v>
      </c>
      <c r="J137" s="277"/>
      <c r="K137" s="317"/>
    </row>
    <row r="138" spans="2:11" ht="15" customHeight="1">
      <c r="B138" s="315"/>
      <c r="C138" s="277" t="s">
        <v>1340</v>
      </c>
      <c r="D138" s="277"/>
      <c r="E138" s="277"/>
      <c r="F138" s="296" t="s">
        <v>1305</v>
      </c>
      <c r="G138" s="277"/>
      <c r="H138" s="277" t="s">
        <v>1340</v>
      </c>
      <c r="I138" s="277" t="s">
        <v>1339</v>
      </c>
      <c r="J138" s="277"/>
      <c r="K138" s="317"/>
    </row>
    <row r="139" spans="2:11" ht="15" customHeight="1">
      <c r="B139" s="315"/>
      <c r="C139" s="277" t="s">
        <v>33</v>
      </c>
      <c r="D139" s="277"/>
      <c r="E139" s="277"/>
      <c r="F139" s="296" t="s">
        <v>1305</v>
      </c>
      <c r="G139" s="277"/>
      <c r="H139" s="277" t="s">
        <v>1360</v>
      </c>
      <c r="I139" s="277" t="s">
        <v>1339</v>
      </c>
      <c r="J139" s="277"/>
      <c r="K139" s="317"/>
    </row>
    <row r="140" spans="2:11" ht="15" customHeight="1">
      <c r="B140" s="315"/>
      <c r="C140" s="277" t="s">
        <v>1361</v>
      </c>
      <c r="D140" s="277"/>
      <c r="E140" s="277"/>
      <c r="F140" s="296" t="s">
        <v>1305</v>
      </c>
      <c r="G140" s="277"/>
      <c r="H140" s="277" t="s">
        <v>1362</v>
      </c>
      <c r="I140" s="277" t="s">
        <v>1339</v>
      </c>
      <c r="J140" s="277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373" t="s">
        <v>1363</v>
      </c>
      <c r="D145" s="373"/>
      <c r="E145" s="373"/>
      <c r="F145" s="373"/>
      <c r="G145" s="373"/>
      <c r="H145" s="373"/>
      <c r="I145" s="373"/>
      <c r="J145" s="373"/>
      <c r="K145" s="288"/>
    </row>
    <row r="146" spans="2:11" ht="17.25" customHeight="1">
      <c r="B146" s="287"/>
      <c r="C146" s="289" t="s">
        <v>1299</v>
      </c>
      <c r="D146" s="289"/>
      <c r="E146" s="289"/>
      <c r="F146" s="289" t="s">
        <v>1300</v>
      </c>
      <c r="G146" s="290"/>
      <c r="H146" s="289" t="s">
        <v>119</v>
      </c>
      <c r="I146" s="289" t="s">
        <v>52</v>
      </c>
      <c r="J146" s="289" t="s">
        <v>1301</v>
      </c>
      <c r="K146" s="288"/>
    </row>
    <row r="147" spans="2:11" ht="17.25" customHeight="1">
      <c r="B147" s="287"/>
      <c r="C147" s="291" t="s">
        <v>1302</v>
      </c>
      <c r="D147" s="291"/>
      <c r="E147" s="291"/>
      <c r="F147" s="292" t="s">
        <v>1303</v>
      </c>
      <c r="G147" s="293"/>
      <c r="H147" s="291"/>
      <c r="I147" s="291"/>
      <c r="J147" s="291" t="s">
        <v>1304</v>
      </c>
      <c r="K147" s="288"/>
    </row>
    <row r="148" spans="2:11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7"/>
    </row>
    <row r="149" spans="2:11" ht="15" customHeight="1">
      <c r="B149" s="297"/>
      <c r="C149" s="321" t="s">
        <v>1308</v>
      </c>
      <c r="D149" s="277"/>
      <c r="E149" s="277"/>
      <c r="F149" s="322" t="s">
        <v>1305</v>
      </c>
      <c r="G149" s="277"/>
      <c r="H149" s="321" t="s">
        <v>1344</v>
      </c>
      <c r="I149" s="321" t="s">
        <v>1307</v>
      </c>
      <c r="J149" s="321">
        <v>120</v>
      </c>
      <c r="K149" s="317"/>
    </row>
    <row r="150" spans="2:11" ht="15" customHeight="1">
      <c r="B150" s="297"/>
      <c r="C150" s="321" t="s">
        <v>1353</v>
      </c>
      <c r="D150" s="277"/>
      <c r="E150" s="277"/>
      <c r="F150" s="322" t="s">
        <v>1305</v>
      </c>
      <c r="G150" s="277"/>
      <c r="H150" s="321" t="s">
        <v>1364</v>
      </c>
      <c r="I150" s="321" t="s">
        <v>1307</v>
      </c>
      <c r="J150" s="321" t="s">
        <v>1355</v>
      </c>
      <c r="K150" s="317"/>
    </row>
    <row r="151" spans="2:11" ht="15" customHeight="1">
      <c r="B151" s="297"/>
      <c r="C151" s="321" t="s">
        <v>1254</v>
      </c>
      <c r="D151" s="277"/>
      <c r="E151" s="277"/>
      <c r="F151" s="322" t="s">
        <v>1305</v>
      </c>
      <c r="G151" s="277"/>
      <c r="H151" s="321" t="s">
        <v>1365</v>
      </c>
      <c r="I151" s="321" t="s">
        <v>1307</v>
      </c>
      <c r="J151" s="321" t="s">
        <v>1355</v>
      </c>
      <c r="K151" s="317"/>
    </row>
    <row r="152" spans="2:11" ht="15" customHeight="1">
      <c r="B152" s="297"/>
      <c r="C152" s="321" t="s">
        <v>1310</v>
      </c>
      <c r="D152" s="277"/>
      <c r="E152" s="277"/>
      <c r="F152" s="322" t="s">
        <v>1311</v>
      </c>
      <c r="G152" s="277"/>
      <c r="H152" s="321" t="s">
        <v>1344</v>
      </c>
      <c r="I152" s="321" t="s">
        <v>1307</v>
      </c>
      <c r="J152" s="321">
        <v>50</v>
      </c>
      <c r="K152" s="317"/>
    </row>
    <row r="153" spans="2:11" ht="15" customHeight="1">
      <c r="B153" s="297"/>
      <c r="C153" s="321" t="s">
        <v>1313</v>
      </c>
      <c r="D153" s="277"/>
      <c r="E153" s="277"/>
      <c r="F153" s="322" t="s">
        <v>1305</v>
      </c>
      <c r="G153" s="277"/>
      <c r="H153" s="321" t="s">
        <v>1344</v>
      </c>
      <c r="I153" s="321" t="s">
        <v>1315</v>
      </c>
      <c r="J153" s="321"/>
      <c r="K153" s="317"/>
    </row>
    <row r="154" spans="2:11" ht="15" customHeight="1">
      <c r="B154" s="297"/>
      <c r="C154" s="321" t="s">
        <v>1324</v>
      </c>
      <c r="D154" s="277"/>
      <c r="E154" s="277"/>
      <c r="F154" s="322" t="s">
        <v>1311</v>
      </c>
      <c r="G154" s="277"/>
      <c r="H154" s="321" t="s">
        <v>1344</v>
      </c>
      <c r="I154" s="321" t="s">
        <v>1307</v>
      </c>
      <c r="J154" s="321">
        <v>50</v>
      </c>
      <c r="K154" s="317"/>
    </row>
    <row r="155" spans="2:11" ht="15" customHeight="1">
      <c r="B155" s="297"/>
      <c r="C155" s="321" t="s">
        <v>1332</v>
      </c>
      <c r="D155" s="277"/>
      <c r="E155" s="277"/>
      <c r="F155" s="322" t="s">
        <v>1311</v>
      </c>
      <c r="G155" s="277"/>
      <c r="H155" s="321" t="s">
        <v>1344</v>
      </c>
      <c r="I155" s="321" t="s">
        <v>1307</v>
      </c>
      <c r="J155" s="321">
        <v>50</v>
      </c>
      <c r="K155" s="317"/>
    </row>
    <row r="156" spans="2:11" ht="15" customHeight="1">
      <c r="B156" s="297"/>
      <c r="C156" s="321" t="s">
        <v>1330</v>
      </c>
      <c r="D156" s="277"/>
      <c r="E156" s="277"/>
      <c r="F156" s="322" t="s">
        <v>1311</v>
      </c>
      <c r="G156" s="277"/>
      <c r="H156" s="321" t="s">
        <v>1344</v>
      </c>
      <c r="I156" s="321" t="s">
        <v>1307</v>
      </c>
      <c r="J156" s="321">
        <v>50</v>
      </c>
      <c r="K156" s="317"/>
    </row>
    <row r="157" spans="2:11" ht="15" customHeight="1">
      <c r="B157" s="297"/>
      <c r="C157" s="321" t="s">
        <v>97</v>
      </c>
      <c r="D157" s="277"/>
      <c r="E157" s="277"/>
      <c r="F157" s="322" t="s">
        <v>1305</v>
      </c>
      <c r="G157" s="277"/>
      <c r="H157" s="321" t="s">
        <v>1366</v>
      </c>
      <c r="I157" s="321" t="s">
        <v>1307</v>
      </c>
      <c r="J157" s="321" t="s">
        <v>1367</v>
      </c>
      <c r="K157" s="317"/>
    </row>
    <row r="158" spans="2:11" ht="15" customHeight="1">
      <c r="B158" s="297"/>
      <c r="C158" s="321" t="s">
        <v>1368</v>
      </c>
      <c r="D158" s="277"/>
      <c r="E158" s="277"/>
      <c r="F158" s="322" t="s">
        <v>1305</v>
      </c>
      <c r="G158" s="277"/>
      <c r="H158" s="321" t="s">
        <v>1369</v>
      </c>
      <c r="I158" s="321" t="s">
        <v>1339</v>
      </c>
      <c r="J158" s="321"/>
      <c r="K158" s="317"/>
    </row>
    <row r="159" spans="2:11" ht="15" customHeight="1">
      <c r="B159" s="323"/>
      <c r="C159" s="306"/>
      <c r="D159" s="306"/>
      <c r="E159" s="306"/>
      <c r="F159" s="306"/>
      <c r="G159" s="306"/>
      <c r="H159" s="306"/>
      <c r="I159" s="306"/>
      <c r="J159" s="306"/>
      <c r="K159" s="324"/>
    </row>
    <row r="160" spans="2:11" ht="18.75" customHeight="1">
      <c r="B160" s="272"/>
      <c r="C160" s="277"/>
      <c r="D160" s="277"/>
      <c r="E160" s="277"/>
      <c r="F160" s="296"/>
      <c r="G160" s="277"/>
      <c r="H160" s="277"/>
      <c r="I160" s="277"/>
      <c r="J160" s="277"/>
      <c r="K160" s="272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7"/>
      <c r="C163" s="366" t="s">
        <v>1370</v>
      </c>
      <c r="D163" s="366"/>
      <c r="E163" s="366"/>
      <c r="F163" s="366"/>
      <c r="G163" s="366"/>
      <c r="H163" s="366"/>
      <c r="I163" s="366"/>
      <c r="J163" s="366"/>
      <c r="K163" s="268"/>
    </row>
    <row r="164" spans="2:11" ht="17.25" customHeight="1">
      <c r="B164" s="267"/>
      <c r="C164" s="289" t="s">
        <v>1299</v>
      </c>
      <c r="D164" s="289"/>
      <c r="E164" s="289"/>
      <c r="F164" s="289" t="s">
        <v>1300</v>
      </c>
      <c r="G164" s="325"/>
      <c r="H164" s="326" t="s">
        <v>119</v>
      </c>
      <c r="I164" s="326" t="s">
        <v>52</v>
      </c>
      <c r="J164" s="289" t="s">
        <v>1301</v>
      </c>
      <c r="K164" s="268"/>
    </row>
    <row r="165" spans="2:11" ht="17.25" customHeight="1">
      <c r="B165" s="269"/>
      <c r="C165" s="291" t="s">
        <v>1302</v>
      </c>
      <c r="D165" s="291"/>
      <c r="E165" s="291"/>
      <c r="F165" s="292" t="s">
        <v>1303</v>
      </c>
      <c r="G165" s="327"/>
      <c r="H165" s="328"/>
      <c r="I165" s="328"/>
      <c r="J165" s="291" t="s">
        <v>1304</v>
      </c>
      <c r="K165" s="270"/>
    </row>
    <row r="166" spans="2:11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7"/>
    </row>
    <row r="167" spans="2:11" ht="15" customHeight="1">
      <c r="B167" s="297"/>
      <c r="C167" s="277" t="s">
        <v>1308</v>
      </c>
      <c r="D167" s="277"/>
      <c r="E167" s="277"/>
      <c r="F167" s="296" t="s">
        <v>1305</v>
      </c>
      <c r="G167" s="277"/>
      <c r="H167" s="277" t="s">
        <v>1344</v>
      </c>
      <c r="I167" s="277" t="s">
        <v>1307</v>
      </c>
      <c r="J167" s="277">
        <v>120</v>
      </c>
      <c r="K167" s="317"/>
    </row>
    <row r="168" spans="2:11" ht="15" customHeight="1">
      <c r="B168" s="297"/>
      <c r="C168" s="277" t="s">
        <v>1353</v>
      </c>
      <c r="D168" s="277"/>
      <c r="E168" s="277"/>
      <c r="F168" s="296" t="s">
        <v>1305</v>
      </c>
      <c r="G168" s="277"/>
      <c r="H168" s="277" t="s">
        <v>1354</v>
      </c>
      <c r="I168" s="277" t="s">
        <v>1307</v>
      </c>
      <c r="J168" s="277" t="s">
        <v>1355</v>
      </c>
      <c r="K168" s="317"/>
    </row>
    <row r="169" spans="2:11" ht="15" customHeight="1">
      <c r="B169" s="297"/>
      <c r="C169" s="277" t="s">
        <v>1254</v>
      </c>
      <c r="D169" s="277"/>
      <c r="E169" s="277"/>
      <c r="F169" s="296" t="s">
        <v>1305</v>
      </c>
      <c r="G169" s="277"/>
      <c r="H169" s="277" t="s">
        <v>1371</v>
      </c>
      <c r="I169" s="277" t="s">
        <v>1307</v>
      </c>
      <c r="J169" s="277" t="s">
        <v>1355</v>
      </c>
      <c r="K169" s="317"/>
    </row>
    <row r="170" spans="2:11" ht="15" customHeight="1">
      <c r="B170" s="297"/>
      <c r="C170" s="277" t="s">
        <v>1310</v>
      </c>
      <c r="D170" s="277"/>
      <c r="E170" s="277"/>
      <c r="F170" s="296" t="s">
        <v>1311</v>
      </c>
      <c r="G170" s="277"/>
      <c r="H170" s="277" t="s">
        <v>1371</v>
      </c>
      <c r="I170" s="277" t="s">
        <v>1307</v>
      </c>
      <c r="J170" s="277">
        <v>50</v>
      </c>
      <c r="K170" s="317"/>
    </row>
    <row r="171" spans="2:11" ht="15" customHeight="1">
      <c r="B171" s="297"/>
      <c r="C171" s="277" t="s">
        <v>1313</v>
      </c>
      <c r="D171" s="277"/>
      <c r="E171" s="277"/>
      <c r="F171" s="296" t="s">
        <v>1305</v>
      </c>
      <c r="G171" s="277"/>
      <c r="H171" s="277" t="s">
        <v>1371</v>
      </c>
      <c r="I171" s="277" t="s">
        <v>1315</v>
      </c>
      <c r="J171" s="277"/>
      <c r="K171" s="317"/>
    </row>
    <row r="172" spans="2:11" ht="15" customHeight="1">
      <c r="B172" s="297"/>
      <c r="C172" s="277" t="s">
        <v>1324</v>
      </c>
      <c r="D172" s="277"/>
      <c r="E172" s="277"/>
      <c r="F172" s="296" t="s">
        <v>1311</v>
      </c>
      <c r="G172" s="277"/>
      <c r="H172" s="277" t="s">
        <v>1371</v>
      </c>
      <c r="I172" s="277" t="s">
        <v>1307</v>
      </c>
      <c r="J172" s="277">
        <v>50</v>
      </c>
      <c r="K172" s="317"/>
    </row>
    <row r="173" spans="2:11" ht="15" customHeight="1">
      <c r="B173" s="297"/>
      <c r="C173" s="277" t="s">
        <v>1332</v>
      </c>
      <c r="D173" s="277"/>
      <c r="E173" s="277"/>
      <c r="F173" s="296" t="s">
        <v>1311</v>
      </c>
      <c r="G173" s="277"/>
      <c r="H173" s="277" t="s">
        <v>1371</v>
      </c>
      <c r="I173" s="277" t="s">
        <v>1307</v>
      </c>
      <c r="J173" s="277">
        <v>50</v>
      </c>
      <c r="K173" s="317"/>
    </row>
    <row r="174" spans="2:11" ht="15" customHeight="1">
      <c r="B174" s="297"/>
      <c r="C174" s="277" t="s">
        <v>1330</v>
      </c>
      <c r="D174" s="277"/>
      <c r="E174" s="277"/>
      <c r="F174" s="296" t="s">
        <v>1311</v>
      </c>
      <c r="G174" s="277"/>
      <c r="H174" s="277" t="s">
        <v>1371</v>
      </c>
      <c r="I174" s="277" t="s">
        <v>1307</v>
      </c>
      <c r="J174" s="277">
        <v>50</v>
      </c>
      <c r="K174" s="317"/>
    </row>
    <row r="175" spans="2:11" ht="15" customHeight="1">
      <c r="B175" s="297"/>
      <c r="C175" s="277" t="s">
        <v>118</v>
      </c>
      <c r="D175" s="277"/>
      <c r="E175" s="277"/>
      <c r="F175" s="296" t="s">
        <v>1305</v>
      </c>
      <c r="G175" s="277"/>
      <c r="H175" s="277" t="s">
        <v>1372</v>
      </c>
      <c r="I175" s="277" t="s">
        <v>1373</v>
      </c>
      <c r="J175" s="277"/>
      <c r="K175" s="317"/>
    </row>
    <row r="176" spans="2:11" ht="15" customHeight="1">
      <c r="B176" s="297"/>
      <c r="C176" s="277" t="s">
        <v>52</v>
      </c>
      <c r="D176" s="277"/>
      <c r="E176" s="277"/>
      <c r="F176" s="296" t="s">
        <v>1305</v>
      </c>
      <c r="G176" s="277"/>
      <c r="H176" s="277" t="s">
        <v>1374</v>
      </c>
      <c r="I176" s="277" t="s">
        <v>1375</v>
      </c>
      <c r="J176" s="277">
        <v>1</v>
      </c>
      <c r="K176" s="317"/>
    </row>
    <row r="177" spans="2:11" ht="15" customHeight="1">
      <c r="B177" s="297"/>
      <c r="C177" s="277" t="s">
        <v>48</v>
      </c>
      <c r="D177" s="277"/>
      <c r="E177" s="277"/>
      <c r="F177" s="296" t="s">
        <v>1305</v>
      </c>
      <c r="G177" s="277"/>
      <c r="H177" s="277" t="s">
        <v>1376</v>
      </c>
      <c r="I177" s="277" t="s">
        <v>1307</v>
      </c>
      <c r="J177" s="277">
        <v>20</v>
      </c>
      <c r="K177" s="317"/>
    </row>
    <row r="178" spans="2:11" ht="15" customHeight="1">
      <c r="B178" s="297"/>
      <c r="C178" s="277" t="s">
        <v>119</v>
      </c>
      <c r="D178" s="277"/>
      <c r="E178" s="277"/>
      <c r="F178" s="296" t="s">
        <v>1305</v>
      </c>
      <c r="G178" s="277"/>
      <c r="H178" s="277" t="s">
        <v>1377</v>
      </c>
      <c r="I178" s="277" t="s">
        <v>1307</v>
      </c>
      <c r="J178" s="277">
        <v>255</v>
      </c>
      <c r="K178" s="317"/>
    </row>
    <row r="179" spans="2:11" ht="15" customHeight="1">
      <c r="B179" s="297"/>
      <c r="C179" s="277" t="s">
        <v>120</v>
      </c>
      <c r="D179" s="277"/>
      <c r="E179" s="277"/>
      <c r="F179" s="296" t="s">
        <v>1305</v>
      </c>
      <c r="G179" s="277"/>
      <c r="H179" s="277" t="s">
        <v>1270</v>
      </c>
      <c r="I179" s="277" t="s">
        <v>1307</v>
      </c>
      <c r="J179" s="277">
        <v>10</v>
      </c>
      <c r="K179" s="317"/>
    </row>
    <row r="180" spans="2:11" ht="15" customHeight="1">
      <c r="B180" s="297"/>
      <c r="C180" s="277" t="s">
        <v>121</v>
      </c>
      <c r="D180" s="277"/>
      <c r="E180" s="277"/>
      <c r="F180" s="296" t="s">
        <v>1305</v>
      </c>
      <c r="G180" s="277"/>
      <c r="H180" s="277" t="s">
        <v>1378</v>
      </c>
      <c r="I180" s="277" t="s">
        <v>1339</v>
      </c>
      <c r="J180" s="277"/>
      <c r="K180" s="317"/>
    </row>
    <row r="181" spans="2:11" ht="15" customHeight="1">
      <c r="B181" s="297"/>
      <c r="C181" s="277" t="s">
        <v>1379</v>
      </c>
      <c r="D181" s="277"/>
      <c r="E181" s="277"/>
      <c r="F181" s="296" t="s">
        <v>1305</v>
      </c>
      <c r="G181" s="277"/>
      <c r="H181" s="277" t="s">
        <v>1380</v>
      </c>
      <c r="I181" s="277" t="s">
        <v>1339</v>
      </c>
      <c r="J181" s="277"/>
      <c r="K181" s="317"/>
    </row>
    <row r="182" spans="2:11" ht="15" customHeight="1">
      <c r="B182" s="297"/>
      <c r="C182" s="277" t="s">
        <v>1368</v>
      </c>
      <c r="D182" s="277"/>
      <c r="E182" s="277"/>
      <c r="F182" s="296" t="s">
        <v>1305</v>
      </c>
      <c r="G182" s="277"/>
      <c r="H182" s="277" t="s">
        <v>1381</v>
      </c>
      <c r="I182" s="277" t="s">
        <v>1339</v>
      </c>
      <c r="J182" s="277"/>
      <c r="K182" s="317"/>
    </row>
    <row r="183" spans="2:11" ht="15" customHeight="1">
      <c r="B183" s="297"/>
      <c r="C183" s="277" t="s">
        <v>123</v>
      </c>
      <c r="D183" s="277"/>
      <c r="E183" s="277"/>
      <c r="F183" s="296" t="s">
        <v>1311</v>
      </c>
      <c r="G183" s="277"/>
      <c r="H183" s="277" t="s">
        <v>1382</v>
      </c>
      <c r="I183" s="277" t="s">
        <v>1307</v>
      </c>
      <c r="J183" s="277">
        <v>50</v>
      </c>
      <c r="K183" s="317"/>
    </row>
    <row r="184" spans="2:11" ht="15" customHeight="1">
      <c r="B184" s="297"/>
      <c r="C184" s="277" t="s">
        <v>1383</v>
      </c>
      <c r="D184" s="277"/>
      <c r="E184" s="277"/>
      <c r="F184" s="296" t="s">
        <v>1311</v>
      </c>
      <c r="G184" s="277"/>
      <c r="H184" s="277" t="s">
        <v>1384</v>
      </c>
      <c r="I184" s="277" t="s">
        <v>1385</v>
      </c>
      <c r="J184" s="277"/>
      <c r="K184" s="317"/>
    </row>
    <row r="185" spans="2:11" ht="15" customHeight="1">
      <c r="B185" s="297"/>
      <c r="C185" s="277" t="s">
        <v>1386</v>
      </c>
      <c r="D185" s="277"/>
      <c r="E185" s="277"/>
      <c r="F185" s="296" t="s">
        <v>1311</v>
      </c>
      <c r="G185" s="277"/>
      <c r="H185" s="277" t="s">
        <v>1387</v>
      </c>
      <c r="I185" s="277" t="s">
        <v>1385</v>
      </c>
      <c r="J185" s="277"/>
      <c r="K185" s="317"/>
    </row>
    <row r="186" spans="2:11" ht="15" customHeight="1">
      <c r="B186" s="297"/>
      <c r="C186" s="277" t="s">
        <v>1388</v>
      </c>
      <c r="D186" s="277"/>
      <c r="E186" s="277"/>
      <c r="F186" s="296" t="s">
        <v>1311</v>
      </c>
      <c r="G186" s="277"/>
      <c r="H186" s="277" t="s">
        <v>1389</v>
      </c>
      <c r="I186" s="277" t="s">
        <v>1385</v>
      </c>
      <c r="J186" s="277"/>
      <c r="K186" s="317"/>
    </row>
    <row r="187" spans="2:11" ht="15" customHeight="1">
      <c r="B187" s="297"/>
      <c r="C187" s="329" t="s">
        <v>1390</v>
      </c>
      <c r="D187" s="277"/>
      <c r="E187" s="277"/>
      <c r="F187" s="296" t="s">
        <v>1311</v>
      </c>
      <c r="G187" s="277"/>
      <c r="H187" s="277" t="s">
        <v>1391</v>
      </c>
      <c r="I187" s="277" t="s">
        <v>1392</v>
      </c>
      <c r="J187" s="330" t="s">
        <v>1393</v>
      </c>
      <c r="K187" s="317"/>
    </row>
    <row r="188" spans="2:11" ht="15" customHeight="1">
      <c r="B188" s="297"/>
      <c r="C188" s="282" t="s">
        <v>37</v>
      </c>
      <c r="D188" s="277"/>
      <c r="E188" s="277"/>
      <c r="F188" s="296" t="s">
        <v>1305</v>
      </c>
      <c r="G188" s="277"/>
      <c r="H188" s="272" t="s">
        <v>1394</v>
      </c>
      <c r="I188" s="277" t="s">
        <v>1395</v>
      </c>
      <c r="J188" s="277"/>
      <c r="K188" s="317"/>
    </row>
    <row r="189" spans="2:11" ht="15" customHeight="1">
      <c r="B189" s="297"/>
      <c r="C189" s="282" t="s">
        <v>1396</v>
      </c>
      <c r="D189" s="277"/>
      <c r="E189" s="277"/>
      <c r="F189" s="296" t="s">
        <v>1305</v>
      </c>
      <c r="G189" s="277"/>
      <c r="H189" s="277" t="s">
        <v>1397</v>
      </c>
      <c r="I189" s="277" t="s">
        <v>1339</v>
      </c>
      <c r="J189" s="277"/>
      <c r="K189" s="317"/>
    </row>
    <row r="190" spans="2:11" ht="15" customHeight="1">
      <c r="B190" s="297"/>
      <c r="C190" s="282" t="s">
        <v>1398</v>
      </c>
      <c r="D190" s="277"/>
      <c r="E190" s="277"/>
      <c r="F190" s="296" t="s">
        <v>1305</v>
      </c>
      <c r="G190" s="277"/>
      <c r="H190" s="277" t="s">
        <v>1399</v>
      </c>
      <c r="I190" s="277" t="s">
        <v>1339</v>
      </c>
      <c r="J190" s="277"/>
      <c r="K190" s="317"/>
    </row>
    <row r="191" spans="2:11" ht="15" customHeight="1">
      <c r="B191" s="297"/>
      <c r="C191" s="282" t="s">
        <v>1400</v>
      </c>
      <c r="D191" s="277"/>
      <c r="E191" s="277"/>
      <c r="F191" s="296" t="s">
        <v>1311</v>
      </c>
      <c r="G191" s="277"/>
      <c r="H191" s="277" t="s">
        <v>1401</v>
      </c>
      <c r="I191" s="277" t="s">
        <v>1339</v>
      </c>
      <c r="J191" s="277"/>
      <c r="K191" s="317"/>
    </row>
    <row r="192" spans="2:11" ht="15" customHeight="1">
      <c r="B192" s="323"/>
      <c r="C192" s="331"/>
      <c r="D192" s="306"/>
      <c r="E192" s="306"/>
      <c r="F192" s="306"/>
      <c r="G192" s="306"/>
      <c r="H192" s="306"/>
      <c r="I192" s="306"/>
      <c r="J192" s="306"/>
      <c r="K192" s="324"/>
    </row>
    <row r="193" spans="2:11" ht="18.75" customHeight="1">
      <c r="B193" s="272"/>
      <c r="C193" s="277"/>
      <c r="D193" s="277"/>
      <c r="E193" s="277"/>
      <c r="F193" s="296"/>
      <c r="G193" s="277"/>
      <c r="H193" s="277"/>
      <c r="I193" s="277"/>
      <c r="J193" s="277"/>
      <c r="K193" s="272"/>
    </row>
    <row r="194" spans="2:11" ht="18.75" customHeight="1">
      <c r="B194" s="272"/>
      <c r="C194" s="277"/>
      <c r="D194" s="277"/>
      <c r="E194" s="277"/>
      <c r="F194" s="296"/>
      <c r="G194" s="277"/>
      <c r="H194" s="277"/>
      <c r="I194" s="277"/>
      <c r="J194" s="277"/>
      <c r="K194" s="272"/>
    </row>
    <row r="195" spans="2:11" ht="18.75" customHeight="1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 customHeight="1">
      <c r="B197" s="267"/>
      <c r="C197" s="366" t="s">
        <v>1402</v>
      </c>
      <c r="D197" s="366"/>
      <c r="E197" s="366"/>
      <c r="F197" s="366"/>
      <c r="G197" s="366"/>
      <c r="H197" s="366"/>
      <c r="I197" s="366"/>
      <c r="J197" s="366"/>
      <c r="K197" s="268"/>
    </row>
    <row r="198" spans="2:11" ht="25.5" customHeight="1">
      <c r="B198" s="267"/>
      <c r="C198" s="332" t="s">
        <v>1403</v>
      </c>
      <c r="D198" s="332"/>
      <c r="E198" s="332"/>
      <c r="F198" s="332" t="s">
        <v>1404</v>
      </c>
      <c r="G198" s="333"/>
      <c r="H198" s="374" t="s">
        <v>1405</v>
      </c>
      <c r="I198" s="374"/>
      <c r="J198" s="374"/>
      <c r="K198" s="268"/>
    </row>
    <row r="199" spans="2:11" ht="5.25" customHeight="1">
      <c r="B199" s="297"/>
      <c r="C199" s="294"/>
      <c r="D199" s="294"/>
      <c r="E199" s="294"/>
      <c r="F199" s="294"/>
      <c r="G199" s="277"/>
      <c r="H199" s="294"/>
      <c r="I199" s="294"/>
      <c r="J199" s="294"/>
      <c r="K199" s="317"/>
    </row>
    <row r="200" spans="2:11" ht="15" customHeight="1">
      <c r="B200" s="297"/>
      <c r="C200" s="277" t="s">
        <v>1395</v>
      </c>
      <c r="D200" s="277"/>
      <c r="E200" s="277"/>
      <c r="F200" s="296" t="s">
        <v>38</v>
      </c>
      <c r="G200" s="277"/>
      <c r="H200" s="375" t="s">
        <v>1406</v>
      </c>
      <c r="I200" s="375"/>
      <c r="J200" s="375"/>
      <c r="K200" s="317"/>
    </row>
    <row r="201" spans="2:11" ht="15" customHeight="1">
      <c r="B201" s="297"/>
      <c r="C201" s="303"/>
      <c r="D201" s="277"/>
      <c r="E201" s="277"/>
      <c r="F201" s="296" t="s">
        <v>39</v>
      </c>
      <c r="G201" s="277"/>
      <c r="H201" s="375" t="s">
        <v>1407</v>
      </c>
      <c r="I201" s="375"/>
      <c r="J201" s="375"/>
      <c r="K201" s="317"/>
    </row>
    <row r="202" spans="2:11" ht="15" customHeight="1">
      <c r="B202" s="297"/>
      <c r="C202" s="303"/>
      <c r="D202" s="277"/>
      <c r="E202" s="277"/>
      <c r="F202" s="296" t="s">
        <v>42</v>
      </c>
      <c r="G202" s="277"/>
      <c r="H202" s="375" t="s">
        <v>1408</v>
      </c>
      <c r="I202" s="375"/>
      <c r="J202" s="375"/>
      <c r="K202" s="317"/>
    </row>
    <row r="203" spans="2:11" ht="15" customHeight="1">
      <c r="B203" s="297"/>
      <c r="C203" s="277"/>
      <c r="D203" s="277"/>
      <c r="E203" s="277"/>
      <c r="F203" s="296" t="s">
        <v>40</v>
      </c>
      <c r="G203" s="277"/>
      <c r="H203" s="375" t="s">
        <v>1409</v>
      </c>
      <c r="I203" s="375"/>
      <c r="J203" s="375"/>
      <c r="K203" s="317"/>
    </row>
    <row r="204" spans="2:11" ht="15" customHeight="1">
      <c r="B204" s="297"/>
      <c r="C204" s="277"/>
      <c r="D204" s="277"/>
      <c r="E204" s="277"/>
      <c r="F204" s="296" t="s">
        <v>41</v>
      </c>
      <c r="G204" s="277"/>
      <c r="H204" s="375" t="s">
        <v>1410</v>
      </c>
      <c r="I204" s="375"/>
      <c r="J204" s="375"/>
      <c r="K204" s="317"/>
    </row>
    <row r="205" spans="2:11" ht="15" customHeight="1">
      <c r="B205" s="297"/>
      <c r="C205" s="277"/>
      <c r="D205" s="277"/>
      <c r="E205" s="277"/>
      <c r="F205" s="296"/>
      <c r="G205" s="277"/>
      <c r="H205" s="277"/>
      <c r="I205" s="277"/>
      <c r="J205" s="277"/>
      <c r="K205" s="317"/>
    </row>
    <row r="206" spans="2:11" ht="15" customHeight="1">
      <c r="B206" s="297"/>
      <c r="C206" s="277" t="s">
        <v>1351</v>
      </c>
      <c r="D206" s="277"/>
      <c r="E206" s="277"/>
      <c r="F206" s="296" t="s">
        <v>74</v>
      </c>
      <c r="G206" s="277"/>
      <c r="H206" s="375" t="s">
        <v>1411</v>
      </c>
      <c r="I206" s="375"/>
      <c r="J206" s="375"/>
      <c r="K206" s="317"/>
    </row>
    <row r="207" spans="2:11" ht="15" customHeight="1">
      <c r="B207" s="297"/>
      <c r="C207" s="303"/>
      <c r="D207" s="277"/>
      <c r="E207" s="277"/>
      <c r="F207" s="296" t="s">
        <v>1250</v>
      </c>
      <c r="G207" s="277"/>
      <c r="H207" s="375" t="s">
        <v>1251</v>
      </c>
      <c r="I207" s="375"/>
      <c r="J207" s="375"/>
      <c r="K207" s="317"/>
    </row>
    <row r="208" spans="2:11" ht="15" customHeight="1">
      <c r="B208" s="297"/>
      <c r="C208" s="277"/>
      <c r="D208" s="277"/>
      <c r="E208" s="277"/>
      <c r="F208" s="296" t="s">
        <v>1248</v>
      </c>
      <c r="G208" s="277"/>
      <c r="H208" s="375" t="s">
        <v>1412</v>
      </c>
      <c r="I208" s="375"/>
      <c r="J208" s="375"/>
      <c r="K208" s="317"/>
    </row>
    <row r="209" spans="2:11" ht="15" customHeight="1">
      <c r="B209" s="334"/>
      <c r="C209" s="303"/>
      <c r="D209" s="303"/>
      <c r="E209" s="303"/>
      <c r="F209" s="296" t="s">
        <v>1252</v>
      </c>
      <c r="G209" s="282"/>
      <c r="H209" s="376" t="s">
        <v>1253</v>
      </c>
      <c r="I209" s="376"/>
      <c r="J209" s="376"/>
      <c r="K209" s="335"/>
    </row>
    <row r="210" spans="2:11" ht="15" customHeight="1">
      <c r="B210" s="334"/>
      <c r="C210" s="303"/>
      <c r="D210" s="303"/>
      <c r="E210" s="303"/>
      <c r="F210" s="296" t="s">
        <v>584</v>
      </c>
      <c r="G210" s="282"/>
      <c r="H210" s="376" t="s">
        <v>1413</v>
      </c>
      <c r="I210" s="376"/>
      <c r="J210" s="376"/>
      <c r="K210" s="335"/>
    </row>
    <row r="211" spans="2:11" ht="15" customHeight="1">
      <c r="B211" s="334"/>
      <c r="C211" s="303"/>
      <c r="D211" s="303"/>
      <c r="E211" s="303"/>
      <c r="F211" s="336"/>
      <c r="G211" s="282"/>
      <c r="H211" s="337"/>
      <c r="I211" s="337"/>
      <c r="J211" s="337"/>
      <c r="K211" s="335"/>
    </row>
    <row r="212" spans="2:11" ht="15" customHeight="1">
      <c r="B212" s="334"/>
      <c r="C212" s="277" t="s">
        <v>1375</v>
      </c>
      <c r="D212" s="303"/>
      <c r="E212" s="303"/>
      <c r="F212" s="296">
        <v>1</v>
      </c>
      <c r="G212" s="282"/>
      <c r="H212" s="376" t="s">
        <v>1414</v>
      </c>
      <c r="I212" s="376"/>
      <c r="J212" s="376"/>
      <c r="K212" s="335"/>
    </row>
    <row r="213" spans="2:11" ht="15" customHeight="1">
      <c r="B213" s="334"/>
      <c r="C213" s="303"/>
      <c r="D213" s="303"/>
      <c r="E213" s="303"/>
      <c r="F213" s="296">
        <v>2</v>
      </c>
      <c r="G213" s="282"/>
      <c r="H213" s="376" t="s">
        <v>1415</v>
      </c>
      <c r="I213" s="376"/>
      <c r="J213" s="376"/>
      <c r="K213" s="335"/>
    </row>
    <row r="214" spans="2:11" ht="15" customHeight="1">
      <c r="B214" s="334"/>
      <c r="C214" s="303"/>
      <c r="D214" s="303"/>
      <c r="E214" s="303"/>
      <c r="F214" s="296">
        <v>3</v>
      </c>
      <c r="G214" s="282"/>
      <c r="H214" s="376" t="s">
        <v>1416</v>
      </c>
      <c r="I214" s="376"/>
      <c r="J214" s="376"/>
      <c r="K214" s="335"/>
    </row>
    <row r="215" spans="2:11" ht="15" customHeight="1">
      <c r="B215" s="334"/>
      <c r="C215" s="303"/>
      <c r="D215" s="303"/>
      <c r="E215" s="303"/>
      <c r="F215" s="296">
        <v>4</v>
      </c>
      <c r="G215" s="282"/>
      <c r="H215" s="376" t="s">
        <v>1417</v>
      </c>
      <c r="I215" s="376"/>
      <c r="J215" s="376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selectLockedCells="1" selectUnlockedCells="1"/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2017-08-09T10:39:58Z</dcterms:created>
  <dcterms:modified xsi:type="dcterms:W3CDTF">2017-08-09T10:39:58Z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